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s\AppData\Local\Microsoft\Windows\INetCache\Content.Outlook\C1TT3NG4\"/>
    </mc:Choice>
  </mc:AlternateContent>
  <xr:revisionPtr revIDLastSave="0" documentId="13_ncr:1_{B3E7902B-BB1B-456D-9A30-773E549A964C}" xr6:coauthVersionLast="36" xr6:coauthVersionMax="36" xr10:uidLastSave="{00000000-0000-0000-0000-000000000000}"/>
  <bookViews>
    <workbookView xWindow="0" yWindow="0" windowWidth="21570" windowHeight="6780" xr2:uid="{00000000-000D-0000-FFFF-FFFF00000000}"/>
  </bookViews>
  <sheets>
    <sheet name="20260716-01" sheetId="1" r:id="rId1"/>
  </sheets>
  <calcPr calcId="191029"/>
</workbook>
</file>

<file path=xl/calcChain.xml><?xml version="1.0" encoding="utf-8"?>
<calcChain xmlns="http://schemas.openxmlformats.org/spreadsheetml/2006/main">
  <c r="A2" i="1" l="1"/>
  <c r="A7" i="1"/>
  <c r="A11" i="1"/>
  <c r="A8" i="1"/>
  <c r="A9" i="1"/>
  <c r="A10" i="1"/>
  <c r="A24" i="1"/>
  <c r="A25" i="1"/>
  <c r="A26" i="1"/>
  <c r="A34" i="1"/>
  <c r="A35" i="1"/>
  <c r="A40" i="1"/>
  <c r="A45" i="1"/>
  <c r="A50" i="1"/>
  <c r="A72" i="1"/>
  <c r="A73" i="1"/>
  <c r="A74" i="1"/>
  <c r="A75" i="1"/>
  <c r="A76" i="1"/>
  <c r="A78" i="1"/>
  <c r="A79" i="1"/>
  <c r="A80" i="1"/>
  <c r="A81" i="1"/>
  <c r="A89" i="1"/>
  <c r="A88" i="1"/>
  <c r="A86" i="1"/>
  <c r="A87" i="1"/>
  <c r="A95" i="1"/>
  <c r="A100" i="1"/>
  <c r="A102" i="1"/>
  <c r="A103" i="1"/>
  <c r="A104" i="1"/>
  <c r="A105" i="1"/>
  <c r="A106" i="1"/>
  <c r="A107" i="1"/>
  <c r="A108" i="1"/>
  <c r="A109" i="1"/>
  <c r="A110" i="1"/>
  <c r="A111" i="1"/>
  <c r="A112" i="1"/>
  <c r="A119" i="1"/>
  <c r="A118" i="1"/>
  <c r="A120" i="1"/>
  <c r="A122" i="1"/>
  <c r="A123" i="1"/>
  <c r="A124" i="1"/>
  <c r="A125" i="1"/>
  <c r="A126" i="1"/>
  <c r="A127" i="1"/>
  <c r="A128" i="1"/>
  <c r="A129" i="1"/>
  <c r="A130" i="1"/>
  <c r="A136" i="1"/>
  <c r="A137" i="1"/>
  <c r="A138" i="1"/>
  <c r="A139" i="1"/>
  <c r="A140" i="1"/>
  <c r="A141" i="1"/>
  <c r="A142" i="1"/>
  <c r="A143" i="1"/>
  <c r="A144" i="1"/>
  <c r="A145" i="1"/>
  <c r="A152" i="1"/>
  <c r="A153" i="1"/>
  <c r="A151" i="1"/>
  <c r="A172" i="1"/>
  <c r="A173" i="1"/>
  <c r="A147" i="1"/>
  <c r="A150" i="1"/>
  <c r="A174" i="1"/>
  <c r="A177" i="1"/>
  <c r="A195" i="1"/>
  <c r="A196" i="1"/>
  <c r="A205" i="1"/>
  <c r="A206" i="1"/>
  <c r="A218" i="1"/>
  <c r="A224" i="1"/>
  <c r="A231" i="1"/>
  <c r="A241" i="1"/>
  <c r="A242" i="1"/>
  <c r="A243" i="1"/>
  <c r="A244" i="1"/>
  <c r="A250" i="1"/>
  <c r="A253" i="1"/>
  <c r="A264" i="1"/>
  <c r="A259" i="1"/>
  <c r="A267" i="1"/>
  <c r="A268" i="1"/>
  <c r="A281" i="1"/>
  <c r="A282" i="1"/>
  <c r="A288" i="1"/>
  <c r="A287" i="1"/>
  <c r="A293" i="1"/>
  <c r="A295" i="1"/>
  <c r="A294" i="1"/>
  <c r="A326" i="1"/>
  <c r="A327" i="1"/>
  <c r="A328" i="1"/>
  <c r="A343" i="1"/>
  <c r="A344" i="1"/>
  <c r="A345" i="1"/>
  <c r="A346" i="1"/>
  <c r="A350" i="1"/>
  <c r="A351" i="1"/>
  <c r="A352" i="1"/>
  <c r="A368" i="1"/>
  <c r="A372" i="1"/>
  <c r="A354" i="1"/>
  <c r="A356" i="1"/>
  <c r="A357" i="1"/>
  <c r="A367" i="1"/>
  <c r="A373" i="1"/>
  <c r="A380" i="1"/>
  <c r="A381" i="1"/>
  <c r="A386" i="1"/>
  <c r="A401" i="1"/>
  <c r="A402" i="1"/>
  <c r="A422" i="1"/>
  <c r="A427" i="1"/>
  <c r="A434" i="1"/>
  <c r="A446" i="1"/>
  <c r="A449" i="1"/>
  <c r="A447" i="1"/>
  <c r="A448" i="1"/>
  <c r="A450" i="1"/>
  <c r="A451" i="1"/>
  <c r="A456" i="1"/>
  <c r="A457" i="1"/>
  <c r="A458" i="1"/>
  <c r="A459" i="1"/>
  <c r="A461" i="1"/>
  <c r="A473" i="1"/>
  <c r="A474" i="1"/>
  <c r="A491" i="1"/>
  <c r="A492" i="1"/>
  <c r="A523" i="1"/>
  <c r="A524" i="1"/>
  <c r="A525" i="1"/>
  <c r="A526" i="1"/>
  <c r="A529" i="1"/>
  <c r="A530" i="1"/>
  <c r="A531" i="1"/>
  <c r="A537" i="1"/>
  <c r="A538" i="1"/>
  <c r="A541" i="1"/>
  <c r="A549" i="1"/>
  <c r="A550" i="1"/>
  <c r="A551" i="1"/>
  <c r="A552" i="1"/>
  <c r="A553" i="1"/>
  <c r="A554" i="1"/>
  <c r="A570" i="1"/>
  <c r="A571" i="1"/>
  <c r="A572" i="1"/>
  <c r="A573" i="1"/>
  <c r="A574" i="1"/>
  <c r="A586" i="1"/>
  <c r="A587" i="1"/>
  <c r="A588" i="1"/>
  <c r="A590" i="1"/>
  <c r="A591" i="1"/>
  <c r="A592" i="1"/>
  <c r="A595" i="1"/>
  <c r="A604" i="1"/>
  <c r="A599" i="1"/>
  <c r="A600" i="1"/>
  <c r="A601" i="1"/>
  <c r="A602" i="1"/>
  <c r="A603" i="1"/>
  <c r="A635" i="1"/>
  <c r="A630" i="1"/>
  <c r="A631" i="1"/>
  <c r="A632" i="1"/>
  <c r="A633" i="1"/>
  <c r="A634" i="1"/>
  <c r="A625" i="1"/>
  <c r="A653" i="1"/>
  <c r="A677" i="1"/>
  <c r="A687" i="1"/>
  <c r="A688" i="1"/>
  <c r="A689" i="1"/>
  <c r="A798" i="1"/>
  <c r="A799" i="1"/>
  <c r="A806" i="1"/>
  <c r="A812" i="1"/>
  <c r="A813" i="1"/>
  <c r="A817" i="1"/>
  <c r="A810" i="1"/>
  <c r="A819" i="1"/>
  <c r="A820" i="1"/>
  <c r="A821" i="1"/>
  <c r="A825" i="1"/>
  <c r="A826" i="1"/>
  <c r="A834" i="1"/>
  <c r="A836" i="1"/>
  <c r="A838" i="1"/>
  <c r="A843" i="1"/>
  <c r="A844" i="1"/>
  <c r="A845" i="1"/>
  <c r="A839" i="1"/>
  <c r="A840" i="1"/>
  <c r="A841" i="1"/>
  <c r="A842" i="1"/>
  <c r="A852" i="1"/>
  <c r="A853" i="1"/>
  <c r="A861" i="1"/>
  <c r="A863" i="1"/>
  <c r="A864" i="1"/>
  <c r="A878" i="1"/>
  <c r="A879" i="1"/>
  <c r="A880" i="1"/>
  <c r="A881" i="1"/>
  <c r="A882" i="1"/>
  <c r="A883" i="1"/>
  <c r="A884" i="1"/>
  <c r="A893" i="1"/>
  <c r="A894" i="1"/>
  <c r="A896" i="1"/>
  <c r="A897" i="1"/>
  <c r="A898" i="1"/>
  <c r="A899" i="1"/>
  <c r="A901" i="1"/>
  <c r="A903" i="1"/>
  <c r="A904" i="1"/>
  <c r="A905" i="1"/>
  <c r="A906" i="1"/>
  <c r="A912" i="1"/>
  <c r="A913" i="1"/>
  <c r="A920" i="1"/>
  <c r="A945" i="1"/>
  <c r="A946" i="1"/>
  <c r="A947" i="1"/>
  <c r="A949" i="1"/>
  <c r="A950" i="1"/>
  <c r="A951" i="1"/>
  <c r="A954" i="1"/>
  <c r="A962" i="1"/>
  <c r="A963" i="1"/>
  <c r="A964" i="1"/>
  <c r="A969" i="1"/>
  <c r="A975" i="1"/>
  <c r="A976" i="1"/>
  <c r="A977" i="1"/>
  <c r="A978" i="1"/>
  <c r="A979" i="1"/>
  <c r="A980" i="1"/>
  <c r="A981" i="1"/>
  <c r="A948" i="1"/>
  <c r="A952" i="1"/>
  <c r="A953" i="1"/>
  <c r="A965" i="1"/>
  <c r="A966" i="1"/>
  <c r="A967" i="1"/>
  <c r="A968" i="1"/>
  <c r="A970" i="1"/>
  <c r="A971" i="1"/>
  <c r="A972" i="1"/>
  <c r="A973" i="1"/>
  <c r="A974" i="1"/>
  <c r="A1055" i="1"/>
  <c r="A1042" i="1"/>
  <c r="A1071" i="1"/>
  <c r="A1072" i="1"/>
  <c r="A1073" i="1"/>
  <c r="A1075" i="1"/>
  <c r="A1080" i="1"/>
  <c r="A1081" i="1"/>
  <c r="A1082" i="1"/>
  <c r="A1079" i="1"/>
  <c r="A1086" i="1"/>
  <c r="A1087" i="1"/>
  <c r="A1107" i="1"/>
  <c r="A1108" i="1"/>
  <c r="A1114" i="1"/>
  <c r="A1115" i="1"/>
  <c r="A1116" i="1"/>
  <c r="A1117" i="1"/>
  <c r="A1161" i="1"/>
  <c r="A1162" i="1"/>
  <c r="A1166" i="1"/>
  <c r="A1168" i="1"/>
  <c r="A1165" i="1"/>
  <c r="A1164" i="1"/>
  <c r="A1170" i="1"/>
  <c r="A1180" i="1"/>
  <c r="A1181" i="1"/>
  <c r="A1187" i="1"/>
  <c r="A1191" i="1"/>
  <c r="A1197" i="1"/>
  <c r="A1200" i="1"/>
  <c r="A1201" i="1"/>
  <c r="A1202" i="1"/>
  <c r="A1199" i="1"/>
  <c r="A1204" i="1"/>
  <c r="A1211" i="1"/>
  <c r="A1217" i="1"/>
  <c r="A1218" i="1"/>
  <c r="A1245" i="1"/>
  <c r="A1250" i="1"/>
  <c r="A1255" i="1"/>
  <c r="A1265" i="1"/>
  <c r="A1266" i="1"/>
  <c r="A1267" i="1"/>
  <c r="A1268" i="1"/>
  <c r="A1269" i="1"/>
  <c r="A1270" i="1"/>
  <c r="A1271" i="1"/>
  <c r="A1276" i="1"/>
  <c r="A1277" i="1"/>
  <c r="A1281" i="1"/>
  <c r="A1282" i="1"/>
  <c r="A1292" i="1"/>
  <c r="A1293" i="1"/>
  <c r="A1299" i="1"/>
  <c r="A1300" i="1"/>
  <c r="A1298" i="1"/>
  <c r="A1302" i="1"/>
  <c r="A1303" i="1"/>
  <c r="A1304" i="1"/>
  <c r="A1322" i="1"/>
  <c r="A1323" i="1"/>
  <c r="A203" i="1"/>
  <c r="A204" i="1"/>
  <c r="A349" i="1"/>
  <c r="A695" i="1"/>
  <c r="A691" i="1"/>
  <c r="A692" i="1"/>
  <c r="A693" i="1"/>
  <c r="A694" i="1"/>
  <c r="A696" i="1"/>
  <c r="A697" i="1"/>
  <c r="A703" i="1"/>
  <c r="A704" i="1"/>
  <c r="A700" i="1"/>
  <c r="A702" i="1"/>
  <c r="A711" i="1"/>
  <c r="A713" i="1"/>
  <c r="A748" i="1"/>
  <c r="A751" i="1"/>
  <c r="A753" i="1"/>
  <c r="A754" i="1"/>
  <c r="A755" i="1"/>
  <c r="A756" i="1"/>
  <c r="A758" i="1"/>
  <c r="A746" i="1"/>
  <c r="A747" i="1"/>
  <c r="A749" i="1"/>
  <c r="A750" i="1"/>
  <c r="A752" i="1"/>
  <c r="A757" i="1"/>
  <c r="A792" i="1"/>
  <c r="A793" i="1"/>
  <c r="A794" i="1"/>
  <c r="A795" i="1"/>
  <c r="A796" i="1"/>
  <c r="A782" i="1"/>
  <c r="A783" i="1"/>
  <c r="A784" i="1"/>
  <c r="A785" i="1"/>
  <c r="A736" i="1"/>
  <c r="A737" i="1"/>
  <c r="A728" i="1"/>
  <c r="A729" i="1"/>
  <c r="A730" i="1"/>
  <c r="A731" i="1"/>
  <c r="A732" i="1"/>
  <c r="A733" i="1"/>
  <c r="A734" i="1"/>
  <c r="A735" i="1"/>
  <c r="A745" i="1"/>
  <c r="A797" i="1"/>
  <c r="A1232" i="1"/>
  <c r="A1233" i="1"/>
  <c r="A1231" i="1"/>
  <c r="A1235" i="1"/>
  <c r="A1239" i="1"/>
  <c r="A1234" i="1"/>
  <c r="A1241" i="1"/>
  <c r="A1243" i="1"/>
  <c r="A1244" i="1"/>
  <c r="A265" i="1"/>
  <c r="A289" i="1"/>
  <c r="A336" i="1"/>
  <c r="A546" i="1"/>
  <c r="A547" i="1"/>
  <c r="A823" i="1"/>
  <c r="A154" i="1"/>
  <c r="A329" i="1"/>
  <c r="A121" i="1"/>
  <c r="A131" i="1"/>
  <c r="A132" i="1"/>
  <c r="A134" i="1"/>
  <c r="A135" i="1"/>
  <c r="A234" i="1"/>
  <c r="A235" i="1"/>
  <c r="A324" i="1"/>
  <c r="A325" i="1"/>
  <c r="A415" i="1"/>
  <c r="A416" i="1"/>
  <c r="A441" i="1"/>
  <c r="A442" i="1"/>
  <c r="A443" i="1"/>
  <c r="A510" i="1"/>
  <c r="A511" i="1"/>
  <c r="A637" i="1"/>
  <c r="A680" i="1"/>
  <c r="A681" i="1"/>
  <c r="A682" i="1"/>
  <c r="A683" i="1"/>
  <c r="A684" i="1"/>
  <c r="A801" i="1"/>
  <c r="A802" i="1"/>
  <c r="A866" i="1"/>
  <c r="A867" i="1"/>
  <c r="A868" i="1"/>
  <c r="A869" i="1"/>
  <c r="A870" i="1"/>
  <c r="A871" i="1"/>
  <c r="A872" i="1"/>
  <c r="A873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932" i="1"/>
  <c r="A940" i="1"/>
  <c r="A1001" i="1"/>
  <c r="A1024" i="1"/>
  <c r="A1044" i="1"/>
  <c r="A1045" i="1"/>
  <c r="A1046" i="1"/>
  <c r="A921" i="1"/>
  <c r="A922" i="1"/>
  <c r="A923" i="1"/>
  <c r="A924" i="1"/>
  <c r="A925" i="1"/>
  <c r="A926" i="1"/>
  <c r="A927" i="1"/>
  <c r="A928" i="1"/>
  <c r="A929" i="1"/>
  <c r="A930" i="1"/>
  <c r="A933" i="1"/>
  <c r="A934" i="1"/>
  <c r="A935" i="1"/>
  <c r="A936" i="1"/>
  <c r="A937" i="1"/>
  <c r="A938" i="1"/>
  <c r="A941" i="1"/>
  <c r="A942" i="1"/>
  <c r="A943" i="1"/>
  <c r="A944" i="1"/>
  <c r="A1025" i="1"/>
  <c r="A931" i="1"/>
  <c r="A939" i="1"/>
  <c r="A1069" i="1"/>
  <c r="A1070" i="1"/>
  <c r="A1122" i="1"/>
  <c r="A1142" i="1"/>
  <c r="A1109" i="1"/>
  <c r="A1110" i="1"/>
  <c r="A1111" i="1"/>
  <c r="A1112" i="1"/>
  <c r="A1113" i="1"/>
  <c r="A1121" i="1"/>
  <c r="A1123" i="1"/>
  <c r="A1124" i="1"/>
  <c r="A1126" i="1"/>
  <c r="A1127" i="1"/>
  <c r="A1128" i="1"/>
  <c r="A1129" i="1"/>
  <c r="A1130" i="1"/>
  <c r="A1131" i="1"/>
  <c r="A1132" i="1"/>
  <c r="A1133" i="1"/>
  <c r="A1134" i="1"/>
  <c r="A1135" i="1"/>
  <c r="A1137" i="1"/>
  <c r="A1138" i="1"/>
  <c r="A1143" i="1"/>
  <c r="A1144" i="1"/>
  <c r="A1145" i="1"/>
  <c r="A1118" i="1"/>
  <c r="A1119" i="1"/>
  <c r="A1120" i="1"/>
  <c r="A1284" i="1"/>
  <c r="A1285" i="1"/>
  <c r="A1286" i="1"/>
  <c r="A1287" i="1"/>
  <c r="A1288" i="1"/>
  <c r="A759" i="1"/>
  <c r="A1240" i="1"/>
  <c r="A596" i="1"/>
  <c r="A597" i="1"/>
  <c r="A303" i="1"/>
  <c r="A1002" i="1"/>
  <c r="A1003" i="1"/>
  <c r="A1004" i="1"/>
  <c r="A1005" i="1"/>
  <c r="A1006" i="1"/>
  <c r="A1007" i="1"/>
  <c r="A1008" i="1"/>
  <c r="A1009" i="1"/>
  <c r="A1010" i="1"/>
  <c r="A1011" i="1"/>
  <c r="A1012" i="1"/>
  <c r="A1058" i="1"/>
  <c r="A1059" i="1"/>
  <c r="A983" i="1"/>
  <c r="A988" i="1"/>
  <c r="A989" i="1"/>
  <c r="A990" i="1"/>
  <c r="A992" i="1"/>
  <c r="A993" i="1"/>
  <c r="A994" i="1"/>
  <c r="A555" i="1"/>
  <c r="A556" i="1"/>
  <c r="A1057" i="1"/>
  <c r="A997" i="1"/>
  <c r="A998" i="1"/>
  <c r="A984" i="1"/>
  <c r="A985" i="1"/>
  <c r="A986" i="1"/>
  <c r="A987" i="1"/>
  <c r="A67" i="1"/>
  <c r="A232" i="1"/>
  <c r="A249" i="1"/>
  <c r="A320" i="1"/>
  <c r="A436" i="1"/>
  <c r="A643" i="1"/>
  <c r="A644" i="1"/>
  <c r="A645" i="1"/>
  <c r="A646" i="1"/>
  <c r="A655" i="1"/>
  <c r="A656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95" i="1"/>
  <c r="A1208" i="1"/>
  <c r="A1213" i="1"/>
  <c r="A1214" i="1"/>
  <c r="A3" i="1"/>
  <c r="A4" i="1"/>
  <c r="A5" i="1"/>
  <c r="A6" i="1"/>
  <c r="A12" i="1"/>
  <c r="A17" i="1"/>
  <c r="A18" i="1"/>
  <c r="A22" i="1"/>
  <c r="A23" i="1"/>
  <c r="A13" i="1"/>
  <c r="A14" i="1"/>
  <c r="A15" i="1"/>
  <c r="A16" i="1"/>
  <c r="A19" i="1"/>
  <c r="A20" i="1"/>
  <c r="A21" i="1"/>
  <c r="A27" i="1"/>
  <c r="A28" i="1"/>
  <c r="A29" i="1"/>
  <c r="A30" i="1"/>
  <c r="A31" i="1"/>
  <c r="A32" i="1"/>
  <c r="A33" i="1"/>
  <c r="A36" i="1"/>
  <c r="A41" i="1"/>
  <c r="A37" i="1"/>
  <c r="A38" i="1"/>
  <c r="A39" i="1"/>
  <c r="A42" i="1"/>
  <c r="A51" i="1"/>
  <c r="A66" i="1"/>
  <c r="A58" i="1"/>
  <c r="A59" i="1"/>
  <c r="A60" i="1"/>
  <c r="A61" i="1"/>
  <c r="A62" i="1"/>
  <c r="A63" i="1"/>
  <c r="A64" i="1"/>
  <c r="A65" i="1"/>
  <c r="A43" i="1"/>
  <c r="A44" i="1"/>
  <c r="A46" i="1"/>
  <c r="A47" i="1"/>
  <c r="A48" i="1"/>
  <c r="A49" i="1"/>
  <c r="A54" i="1"/>
  <c r="A52" i="1"/>
  <c r="A53" i="1"/>
  <c r="A55" i="1"/>
  <c r="A56" i="1"/>
  <c r="A57" i="1"/>
  <c r="A69" i="1"/>
  <c r="A70" i="1"/>
  <c r="A71" i="1"/>
  <c r="A68" i="1"/>
  <c r="A77" i="1"/>
  <c r="A82" i="1"/>
  <c r="A90" i="1"/>
  <c r="A91" i="1"/>
  <c r="A92" i="1"/>
  <c r="A93" i="1"/>
  <c r="A94" i="1"/>
  <c r="A83" i="1"/>
  <c r="A84" i="1"/>
  <c r="A85" i="1"/>
  <c r="A96" i="1"/>
  <c r="A97" i="1"/>
  <c r="A98" i="1"/>
  <c r="A99" i="1"/>
  <c r="A101" i="1"/>
  <c r="A113" i="1"/>
  <c r="A114" i="1"/>
  <c r="A115" i="1"/>
  <c r="A116" i="1"/>
  <c r="A117" i="1"/>
  <c r="A133" i="1"/>
  <c r="A146" i="1"/>
  <c r="A164" i="1"/>
  <c r="A170" i="1"/>
  <c r="A171" i="1"/>
  <c r="A155" i="1"/>
  <c r="A156" i="1"/>
  <c r="A157" i="1"/>
  <c r="A158" i="1"/>
  <c r="A159" i="1"/>
  <c r="A160" i="1"/>
  <c r="A161" i="1"/>
  <c r="A162" i="1"/>
  <c r="A163" i="1"/>
  <c r="A165" i="1"/>
  <c r="A166" i="1"/>
  <c r="A167" i="1"/>
  <c r="A168" i="1"/>
  <c r="A169" i="1"/>
  <c r="A148" i="1"/>
  <c r="A149" i="1"/>
  <c r="A175" i="1"/>
  <c r="A176" i="1"/>
  <c r="A178" i="1"/>
  <c r="A179" i="1"/>
  <c r="A180" i="1"/>
  <c r="A181" i="1"/>
  <c r="A182" i="1"/>
  <c r="A183" i="1"/>
  <c r="A184" i="1"/>
  <c r="A187" i="1"/>
  <c r="A186" i="1"/>
  <c r="A185" i="1"/>
  <c r="A193" i="1"/>
  <c r="A194" i="1"/>
  <c r="A188" i="1"/>
  <c r="A189" i="1"/>
  <c r="A190" i="1"/>
  <c r="A191" i="1"/>
  <c r="A192" i="1"/>
  <c r="A197" i="1"/>
  <c r="A198" i="1"/>
  <c r="A199" i="1"/>
  <c r="A200" i="1"/>
  <c r="A201" i="1"/>
  <c r="A202" i="1"/>
  <c r="A207" i="1"/>
  <c r="A208" i="1"/>
  <c r="A209" i="1"/>
  <c r="A210" i="1"/>
  <c r="A211" i="1"/>
  <c r="A212" i="1"/>
  <c r="A213" i="1"/>
  <c r="A214" i="1"/>
  <c r="A215" i="1"/>
  <c r="A216" i="1"/>
  <c r="A217" i="1"/>
  <c r="A219" i="1"/>
  <c r="A220" i="1"/>
  <c r="A221" i="1"/>
  <c r="A223" i="1"/>
  <c r="A225" i="1"/>
  <c r="A226" i="1"/>
  <c r="A227" i="1"/>
  <c r="A228" i="1"/>
  <c r="A229" i="1"/>
  <c r="A230" i="1"/>
  <c r="A233" i="1"/>
  <c r="A236" i="1"/>
  <c r="A237" i="1"/>
  <c r="A238" i="1"/>
  <c r="A252" i="1"/>
  <c r="A239" i="1"/>
  <c r="A240" i="1"/>
  <c r="A245" i="1"/>
  <c r="A246" i="1"/>
  <c r="A247" i="1"/>
  <c r="A248" i="1"/>
  <c r="A251" i="1"/>
  <c r="A254" i="1"/>
  <c r="A255" i="1"/>
  <c r="A256" i="1"/>
  <c r="A257" i="1"/>
  <c r="A258" i="1"/>
  <c r="A260" i="1"/>
  <c r="A261" i="1"/>
  <c r="A262" i="1"/>
  <c r="A263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4" i="1"/>
  <c r="A285" i="1"/>
  <c r="A286" i="1"/>
  <c r="A283" i="1"/>
  <c r="A291" i="1"/>
  <c r="A292" i="1"/>
  <c r="A304" i="1"/>
  <c r="A305" i="1"/>
  <c r="A306" i="1"/>
  <c r="A301" i="1"/>
  <c r="A302" i="1"/>
  <c r="A299" i="1"/>
  <c r="A300" i="1"/>
  <c r="A296" i="1"/>
  <c r="A297" i="1"/>
  <c r="A298" i="1"/>
  <c r="A307" i="1"/>
  <c r="A308" i="1"/>
  <c r="A309" i="1"/>
  <c r="A310" i="1"/>
  <c r="A311" i="1"/>
  <c r="A312" i="1"/>
  <c r="A313" i="1"/>
  <c r="A314" i="1"/>
  <c r="A317" i="1"/>
  <c r="A318" i="1"/>
  <c r="A319" i="1"/>
  <c r="A315" i="1"/>
  <c r="A316" i="1"/>
  <c r="A321" i="1"/>
  <c r="A322" i="1"/>
  <c r="A323" i="1"/>
  <c r="A331" i="1"/>
  <c r="A332" i="1"/>
  <c r="A330" i="1"/>
  <c r="A333" i="1"/>
  <c r="A334" i="1"/>
  <c r="A335" i="1"/>
  <c r="A341" i="1"/>
  <c r="A342" i="1"/>
  <c r="A369" i="1"/>
  <c r="A370" i="1"/>
  <c r="A371" i="1"/>
  <c r="A353" i="1"/>
  <c r="A355" i="1"/>
  <c r="A358" i="1"/>
  <c r="A359" i="1"/>
  <c r="A360" i="1"/>
  <c r="A361" i="1"/>
  <c r="A362" i="1"/>
  <c r="A363" i="1"/>
  <c r="A364" i="1"/>
  <c r="A365" i="1"/>
  <c r="A366" i="1"/>
  <c r="A374" i="1"/>
  <c r="A375" i="1"/>
  <c r="A376" i="1"/>
  <c r="A377" i="1"/>
  <c r="A378" i="1"/>
  <c r="A379" i="1"/>
  <c r="A382" i="1"/>
  <c r="A383" i="1"/>
  <c r="A384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385" i="1"/>
  <c r="A409" i="1"/>
  <c r="A410" i="1"/>
  <c r="A411" i="1"/>
  <c r="A412" i="1"/>
  <c r="A413" i="1"/>
  <c r="A414" i="1"/>
  <c r="A403" i="1"/>
  <c r="A404" i="1"/>
  <c r="A405" i="1"/>
  <c r="A406" i="1"/>
  <c r="A407" i="1"/>
  <c r="A408" i="1"/>
  <c r="A420" i="1"/>
  <c r="A421" i="1"/>
  <c r="A417" i="1"/>
  <c r="A418" i="1"/>
  <c r="A419" i="1"/>
  <c r="A428" i="1"/>
  <c r="A429" i="1"/>
  <c r="A423" i="1"/>
  <c r="A424" i="1"/>
  <c r="A425" i="1"/>
  <c r="A426" i="1"/>
  <c r="A430" i="1"/>
  <c r="A431" i="1"/>
  <c r="A432" i="1"/>
  <c r="A433" i="1"/>
  <c r="A435" i="1"/>
  <c r="A437" i="1"/>
  <c r="A438" i="1"/>
  <c r="A439" i="1"/>
  <c r="A440" i="1"/>
  <c r="A444" i="1"/>
  <c r="A452" i="1"/>
  <c r="A462" i="1"/>
  <c r="A463" i="1"/>
  <c r="A464" i="1"/>
  <c r="A465" i="1"/>
  <c r="A466" i="1"/>
  <c r="A467" i="1"/>
  <c r="A468" i="1"/>
  <c r="A469" i="1"/>
  <c r="A470" i="1"/>
  <c r="A471" i="1"/>
  <c r="A460" i="1"/>
  <c r="A453" i="1"/>
  <c r="A454" i="1"/>
  <c r="A455" i="1"/>
  <c r="A472" i="1"/>
  <c r="A478" i="1"/>
  <c r="A479" i="1"/>
  <c r="A475" i="1"/>
  <c r="A476" i="1"/>
  <c r="A477" i="1"/>
  <c r="A480" i="1"/>
  <c r="A483" i="1"/>
  <c r="A484" i="1"/>
  <c r="A485" i="1"/>
  <c r="A486" i="1"/>
  <c r="A487" i="1"/>
  <c r="A488" i="1"/>
  <c r="A489" i="1"/>
  <c r="A481" i="1"/>
  <c r="A482" i="1"/>
  <c r="A490" i="1"/>
  <c r="A507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8" i="1"/>
  <c r="A512" i="1"/>
  <c r="A509" i="1"/>
  <c r="A513" i="1"/>
  <c r="A514" i="1"/>
  <c r="A515" i="1"/>
  <c r="A516" i="1"/>
  <c r="A517" i="1"/>
  <c r="A518" i="1"/>
  <c r="A519" i="1"/>
  <c r="A520" i="1"/>
  <c r="A521" i="1"/>
  <c r="A522" i="1"/>
  <c r="A527" i="1"/>
  <c r="A528" i="1"/>
  <c r="A532" i="1"/>
  <c r="A533" i="1"/>
  <c r="A534" i="1"/>
  <c r="A535" i="1"/>
  <c r="A536" i="1"/>
  <c r="A540" i="1"/>
  <c r="A539" i="1"/>
  <c r="A542" i="1"/>
  <c r="A548" i="1"/>
  <c r="A543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5" i="1"/>
  <c r="A576" i="1"/>
  <c r="A577" i="1"/>
  <c r="A578" i="1"/>
  <c r="A579" i="1"/>
  <c r="A580" i="1"/>
  <c r="A581" i="1"/>
  <c r="A582" i="1"/>
  <c r="A583" i="1"/>
  <c r="A584" i="1"/>
  <c r="A585" i="1"/>
  <c r="A589" i="1"/>
  <c r="A593" i="1"/>
  <c r="A594" i="1"/>
  <c r="A598" i="1"/>
  <c r="A607" i="1"/>
  <c r="A608" i="1"/>
  <c r="A605" i="1"/>
  <c r="A609" i="1"/>
  <c r="A610" i="1"/>
  <c r="A611" i="1"/>
  <c r="A612" i="1"/>
  <c r="A613" i="1"/>
  <c r="A614" i="1"/>
  <c r="A615" i="1"/>
  <c r="A616" i="1"/>
  <c r="A617" i="1"/>
  <c r="A606" i="1"/>
  <c r="A618" i="1"/>
  <c r="A620" i="1"/>
  <c r="A619" i="1"/>
  <c r="A621" i="1"/>
  <c r="A622" i="1"/>
  <c r="A623" i="1"/>
  <c r="A624" i="1"/>
  <c r="A638" i="1"/>
  <c r="A641" i="1"/>
  <c r="A642" i="1"/>
  <c r="A636" i="1"/>
  <c r="A639" i="1"/>
  <c r="A640" i="1"/>
  <c r="A647" i="1"/>
  <c r="A648" i="1"/>
  <c r="A649" i="1"/>
  <c r="A650" i="1"/>
  <c r="A651" i="1"/>
  <c r="A627" i="1"/>
  <c r="A626" i="1"/>
  <c r="A628" i="1"/>
  <c r="A629" i="1"/>
  <c r="A652" i="1"/>
  <c r="A654" i="1"/>
  <c r="A657" i="1"/>
  <c r="A658" i="1"/>
  <c r="A659" i="1"/>
  <c r="A660" i="1"/>
  <c r="A661" i="1"/>
  <c r="A662" i="1"/>
  <c r="A663" i="1"/>
  <c r="A665" i="1"/>
  <c r="A666" i="1"/>
  <c r="A667" i="1"/>
  <c r="A668" i="1"/>
  <c r="A669" i="1"/>
  <c r="A670" i="1"/>
  <c r="A671" i="1"/>
  <c r="A672" i="1"/>
  <c r="A674" i="1"/>
  <c r="A664" i="1"/>
  <c r="A673" i="1"/>
  <c r="A675" i="1"/>
  <c r="A676" i="1"/>
  <c r="A679" i="1"/>
  <c r="A678" i="1"/>
  <c r="A685" i="1"/>
  <c r="A686" i="1"/>
  <c r="A800" i="1"/>
  <c r="A804" i="1"/>
  <c r="A805" i="1"/>
  <c r="A803" i="1"/>
  <c r="A807" i="1"/>
  <c r="A808" i="1"/>
  <c r="A809" i="1"/>
  <c r="A814" i="1"/>
  <c r="A815" i="1"/>
  <c r="A816" i="1"/>
  <c r="A811" i="1"/>
  <c r="A818" i="1"/>
  <c r="A822" i="1"/>
  <c r="A824" i="1"/>
  <c r="A827" i="1"/>
  <c r="A828" i="1"/>
  <c r="A829" i="1"/>
  <c r="A830" i="1"/>
  <c r="A831" i="1"/>
  <c r="A832" i="1"/>
  <c r="A833" i="1"/>
  <c r="A835" i="1"/>
  <c r="A837" i="1"/>
  <c r="A846" i="1"/>
  <c r="A847" i="1"/>
  <c r="A848" i="1"/>
  <c r="A849" i="1"/>
  <c r="A850" i="1"/>
  <c r="A851" i="1"/>
  <c r="A854" i="1"/>
  <c r="A855" i="1"/>
  <c r="A856" i="1"/>
  <c r="A857" i="1"/>
  <c r="A858" i="1"/>
  <c r="A859" i="1"/>
  <c r="A860" i="1"/>
  <c r="A862" i="1"/>
  <c r="A865" i="1"/>
  <c r="A875" i="1"/>
  <c r="A876" i="1"/>
  <c r="A877" i="1"/>
  <c r="A886" i="1"/>
  <c r="A887" i="1"/>
  <c r="A888" i="1"/>
  <c r="A889" i="1"/>
  <c r="A890" i="1"/>
  <c r="A891" i="1"/>
  <c r="A885" i="1"/>
  <c r="A892" i="1"/>
  <c r="A895" i="1"/>
  <c r="A900" i="1"/>
  <c r="A902" i="1"/>
  <c r="A907" i="1"/>
  <c r="A910" i="1"/>
  <c r="A911" i="1"/>
  <c r="A908" i="1"/>
  <c r="A909" i="1"/>
  <c r="A914" i="1"/>
  <c r="A915" i="1"/>
  <c r="A916" i="1"/>
  <c r="A917" i="1"/>
  <c r="A918" i="1"/>
  <c r="A919" i="1"/>
  <c r="A1015" i="1"/>
  <c r="A1016" i="1"/>
  <c r="A1017" i="1"/>
  <c r="A1018" i="1"/>
  <c r="A1019" i="1"/>
  <c r="A1020" i="1"/>
  <c r="A1021" i="1"/>
  <c r="A1047" i="1"/>
  <c r="A1048" i="1"/>
  <c r="A1049" i="1"/>
  <c r="A1050" i="1"/>
  <c r="A1054" i="1"/>
  <c r="A1056" i="1"/>
  <c r="A1060" i="1"/>
  <c r="A1061" i="1"/>
  <c r="A1062" i="1"/>
  <c r="A1065" i="1"/>
  <c r="A982" i="1"/>
  <c r="A991" i="1"/>
  <c r="A995" i="1"/>
  <c r="A996" i="1"/>
  <c r="A999" i="1"/>
  <c r="A1000" i="1"/>
  <c r="A1014" i="1"/>
  <c r="A1022" i="1"/>
  <c r="A1023" i="1"/>
  <c r="A1043" i="1"/>
  <c r="A1051" i="1"/>
  <c r="A1052" i="1"/>
  <c r="A1053" i="1"/>
  <c r="A1063" i="1"/>
  <c r="A1064" i="1"/>
  <c r="A1066" i="1"/>
  <c r="A1067" i="1"/>
  <c r="A1013" i="1"/>
  <c r="A1068" i="1"/>
  <c r="A1074" i="1"/>
  <c r="A1076" i="1"/>
  <c r="A1077" i="1"/>
  <c r="A1078" i="1"/>
  <c r="A1083" i="1"/>
  <c r="A1084" i="1"/>
  <c r="A1085" i="1"/>
  <c r="A1090" i="1"/>
  <c r="A1091" i="1"/>
  <c r="A1094" i="1"/>
  <c r="A1095" i="1"/>
  <c r="A1096" i="1"/>
  <c r="A1097" i="1"/>
  <c r="A1088" i="1"/>
  <c r="A1089" i="1"/>
  <c r="A1092" i="1"/>
  <c r="A1093" i="1"/>
  <c r="A1098" i="1"/>
  <c r="A1099" i="1"/>
  <c r="A1102" i="1"/>
  <c r="A1104" i="1"/>
  <c r="A1106" i="1"/>
  <c r="A1100" i="1"/>
  <c r="A1101" i="1"/>
  <c r="A1103" i="1"/>
  <c r="A1105" i="1"/>
  <c r="A1136" i="1"/>
  <c r="A1125" i="1"/>
  <c r="A1139" i="1"/>
  <c r="A1140" i="1"/>
  <c r="A1141" i="1"/>
  <c r="A1158" i="1"/>
  <c r="A1159" i="1"/>
  <c r="A1160" i="1"/>
  <c r="A1167" i="1"/>
  <c r="A1163" i="1"/>
  <c r="A1169" i="1"/>
  <c r="A1171" i="1"/>
  <c r="A1172" i="1"/>
  <c r="A1173" i="1"/>
  <c r="A1174" i="1"/>
  <c r="A1175" i="1"/>
  <c r="A1176" i="1"/>
  <c r="A1177" i="1"/>
  <c r="A1178" i="1"/>
  <c r="A1179" i="1"/>
  <c r="A1182" i="1"/>
  <c r="A1183" i="1"/>
  <c r="A1185" i="1"/>
  <c r="A1186" i="1"/>
  <c r="A1188" i="1"/>
  <c r="A1189" i="1"/>
  <c r="A1190" i="1"/>
  <c r="A1192" i="1"/>
  <c r="A1193" i="1"/>
  <c r="A1194" i="1"/>
  <c r="A1196" i="1"/>
  <c r="A1198" i="1"/>
  <c r="A1203" i="1"/>
  <c r="A1205" i="1"/>
  <c r="A1206" i="1"/>
  <c r="A1207" i="1"/>
  <c r="A1209" i="1"/>
  <c r="A1210" i="1"/>
  <c r="A1219" i="1"/>
  <c r="A1212" i="1"/>
  <c r="A1215" i="1"/>
  <c r="A1216" i="1"/>
  <c r="A1220" i="1"/>
  <c r="A1221" i="1"/>
  <c r="A1222" i="1"/>
  <c r="A1223" i="1"/>
  <c r="A1224" i="1"/>
  <c r="A1225" i="1"/>
  <c r="A1226" i="1"/>
  <c r="A1227" i="1"/>
  <c r="A1228" i="1"/>
  <c r="A1229" i="1"/>
  <c r="A1230" i="1"/>
  <c r="A1246" i="1"/>
  <c r="A1248" i="1"/>
  <c r="A1249" i="1"/>
  <c r="A1247" i="1"/>
  <c r="A1251" i="1"/>
  <c r="A1252" i="1"/>
  <c r="A1253" i="1"/>
  <c r="A1256" i="1"/>
  <c r="A1257" i="1"/>
  <c r="A1258" i="1"/>
  <c r="A1259" i="1"/>
  <c r="A1260" i="1"/>
  <c r="A1261" i="1"/>
  <c r="A1262" i="1"/>
  <c r="A1263" i="1"/>
  <c r="A1264" i="1"/>
  <c r="A1272" i="1"/>
  <c r="A1273" i="1"/>
  <c r="A1274" i="1"/>
  <c r="A1275" i="1"/>
  <c r="A1278" i="1"/>
  <c r="A1279" i="1"/>
  <c r="A1280" i="1"/>
  <c r="A1283" i="1"/>
  <c r="A1289" i="1"/>
  <c r="A1291" i="1"/>
  <c r="A1290" i="1"/>
  <c r="A1294" i="1"/>
  <c r="A1295" i="1"/>
  <c r="A1301" i="1"/>
  <c r="A1296" i="1"/>
  <c r="A1297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4" i="1"/>
  <c r="A1325" i="1"/>
  <c r="A1330" i="1"/>
  <c r="A1331" i="1"/>
  <c r="A1326" i="1"/>
  <c r="A1327" i="1"/>
  <c r="A1328" i="1"/>
  <c r="A1329" i="1"/>
  <c r="A347" i="1"/>
  <c r="A348" i="1"/>
  <c r="A690" i="1"/>
  <c r="A698" i="1"/>
  <c r="A705" i="1"/>
  <c r="A706" i="1"/>
  <c r="A699" i="1"/>
  <c r="A701" i="1"/>
  <c r="A707" i="1"/>
  <c r="A708" i="1"/>
  <c r="A709" i="1"/>
  <c r="A710" i="1"/>
  <c r="A712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60" i="1"/>
  <c r="A761" i="1"/>
  <c r="A762" i="1"/>
  <c r="A765" i="1"/>
  <c r="A770" i="1"/>
  <c r="A778" i="1"/>
  <c r="A779" i="1"/>
  <c r="A780" i="1"/>
  <c r="A781" i="1"/>
  <c r="A786" i="1"/>
  <c r="A788" i="1"/>
  <c r="A789" i="1"/>
  <c r="A790" i="1"/>
  <c r="A763" i="1"/>
  <c r="A764" i="1"/>
  <c r="A766" i="1"/>
  <c r="A767" i="1"/>
  <c r="A768" i="1"/>
  <c r="A769" i="1"/>
  <c r="A771" i="1"/>
  <c r="A772" i="1"/>
  <c r="A773" i="1"/>
  <c r="A774" i="1"/>
  <c r="A775" i="1"/>
  <c r="A776" i="1"/>
  <c r="A777" i="1"/>
  <c r="A787" i="1"/>
  <c r="A791" i="1"/>
  <c r="A726" i="1"/>
  <c r="A727" i="1"/>
  <c r="A738" i="1"/>
  <c r="A739" i="1"/>
  <c r="A740" i="1"/>
  <c r="A741" i="1"/>
  <c r="A742" i="1"/>
  <c r="A743" i="1"/>
  <c r="A744" i="1"/>
  <c r="A1237" i="1"/>
  <c r="A1238" i="1"/>
  <c r="A1242" i="1"/>
  <c r="A1254" i="1"/>
  <c r="A266" i="1"/>
  <c r="A290" i="1"/>
  <c r="A339" i="1"/>
  <c r="A337" i="1"/>
  <c r="A338" i="1"/>
  <c r="A340" i="1"/>
  <c r="A445" i="1"/>
  <c r="A544" i="1"/>
  <c r="A545" i="1"/>
  <c r="A874" i="1"/>
  <c r="A1184" i="1"/>
  <c r="A222" i="1"/>
  <c r="A1236" i="1"/>
  <c r="A955" i="1"/>
  <c r="A956" i="1"/>
  <c r="A957" i="1"/>
  <c r="A958" i="1"/>
  <c r="A959" i="1"/>
  <c r="A960" i="1"/>
  <c r="A961" i="1"/>
</calcChain>
</file>

<file path=xl/sharedStrings.xml><?xml version="1.0" encoding="utf-8"?>
<sst xmlns="http://schemas.openxmlformats.org/spreadsheetml/2006/main" count="3935" uniqueCount="1727">
  <si>
    <t>Photo</t>
  </si>
  <si>
    <t>Aantal</t>
  </si>
  <si>
    <t>Latijnse Naam</t>
  </si>
  <si>
    <t>Maat</t>
  </si>
  <si>
    <t>Externe Tekst</t>
  </si>
  <si>
    <t>Acca sellowiana</t>
  </si>
  <si>
    <t>Airpot solitair</t>
  </si>
  <si>
    <t>C230 250/+ multistem</t>
  </si>
  <si>
    <t>Acer buergerianum</t>
  </si>
  <si>
    <t>Acer campestre</t>
  </si>
  <si>
    <t>GS 7692 ombrella 250*300</t>
  </si>
  <si>
    <t>Airpot 250-300 cm</t>
  </si>
  <si>
    <t>GS 7806 ombrella shape</t>
  </si>
  <si>
    <t>Airpot 350-400 cm</t>
  </si>
  <si>
    <t>GS 1254</t>
  </si>
  <si>
    <t>Airpot 550-600 cm</t>
  </si>
  <si>
    <t>GS 5141</t>
  </si>
  <si>
    <t xml:space="preserve">GS 5952 </t>
  </si>
  <si>
    <t>Acer capillipes</t>
  </si>
  <si>
    <t>Airpot 450-500 cm</t>
  </si>
  <si>
    <t>GS 5075</t>
  </si>
  <si>
    <t>GS 5030 AB-kwal.</t>
  </si>
  <si>
    <t>Acer monspessulanum</t>
  </si>
  <si>
    <t>Airpot 300-350 cm</t>
  </si>
  <si>
    <t>GS 2310 200*300 breed</t>
  </si>
  <si>
    <t>GS 5166 stamschade  250-300*450-500</t>
  </si>
  <si>
    <t>GS 1901</t>
  </si>
  <si>
    <t>Acer pal. 'Fireglow'</t>
  </si>
  <si>
    <t xml:space="preserve">GS4892 AB-kwal. </t>
  </si>
  <si>
    <t>Acer pal. 'Inaba-shidare'</t>
  </si>
  <si>
    <t>GS 3998</t>
  </si>
  <si>
    <t>Acer rubrum</t>
  </si>
  <si>
    <t>GS 7696</t>
  </si>
  <si>
    <t>Airpot 600-700 cm</t>
  </si>
  <si>
    <t>GS 5384</t>
  </si>
  <si>
    <t xml:space="preserve">GS 7695 </t>
  </si>
  <si>
    <t>Acer rubrum 'Summer Red'</t>
  </si>
  <si>
    <t>Airpot 500-550 cm</t>
  </si>
  <si>
    <t>GS 6996 250*550-600</t>
  </si>
  <si>
    <t>Acer saccharum</t>
  </si>
  <si>
    <t>GS 5111 200* 600-700</t>
  </si>
  <si>
    <t>Acer tataricum ginnala</t>
  </si>
  <si>
    <t>GS 7691 parasolvorm 250*350h</t>
  </si>
  <si>
    <t>Acer triflorum</t>
  </si>
  <si>
    <t>GS 3107 125-300-350</t>
  </si>
  <si>
    <t>GS 7809 150-175 *450-500</t>
  </si>
  <si>
    <t>Aesculus flava</t>
  </si>
  <si>
    <t>GS 4649 125-150*400 2 stam</t>
  </si>
  <si>
    <t>Albizia julibrissin</t>
  </si>
  <si>
    <t>GS 2446 300*250-300</t>
  </si>
  <si>
    <t>GS 7365</t>
  </si>
  <si>
    <t>Albizia julibr. Ombrella</t>
  </si>
  <si>
    <t>GS 8305</t>
  </si>
  <si>
    <t>GS 8308 - 500*400</t>
  </si>
  <si>
    <t>Alnus cordata</t>
  </si>
  <si>
    <t>GS 8747</t>
  </si>
  <si>
    <t>Amelanchier 'Ballerina'</t>
  </si>
  <si>
    <t xml:space="preserve">GS 5336 100-150*450 </t>
  </si>
  <si>
    <t>Amelanchier lamarckii</t>
  </si>
  <si>
    <t>GS 7224 150*250-300 struik</t>
  </si>
  <si>
    <t>GS 5578</t>
  </si>
  <si>
    <t>GS 7282 125-300-350</t>
  </si>
  <si>
    <t>GS 7803 160*300-350</t>
  </si>
  <si>
    <t>GS 7283 150-200*300-350</t>
  </si>
  <si>
    <t xml:space="preserve">GS 8994 350-400*300 </t>
  </si>
  <si>
    <t>GS 7290 150-200*350-400</t>
  </si>
  <si>
    <t>GS 8995 ombrella350-400*200-300</t>
  </si>
  <si>
    <t>GS 8998 ombrella 350-400*200-300</t>
  </si>
  <si>
    <t>GS 4197 extra</t>
  </si>
  <si>
    <t>GS 8999 ombrella 350-400*350-400</t>
  </si>
  <si>
    <t>GS 8891  ombrella speciaal</t>
  </si>
  <si>
    <t>Arbutus andrachne</t>
  </si>
  <si>
    <t>Airpot 200-250 cm</t>
  </si>
  <si>
    <t>GS 6813  opgesnoeid extra</t>
  </si>
  <si>
    <t>Arbutus unedo</t>
  </si>
  <si>
    <t>GS 7410 70/80 breed</t>
  </si>
  <si>
    <t>GS4994  diam 150+</t>
  </si>
  <si>
    <t>GS 8490 - 250+ breed</t>
  </si>
  <si>
    <t>GS 8486 diam150+</t>
  </si>
  <si>
    <t>GS 5909 diam 100-120 ijl</t>
  </si>
  <si>
    <t>GS 5908 diam 150+</t>
  </si>
  <si>
    <t xml:space="preserve"> GS 7655</t>
  </si>
  <si>
    <t xml:space="preserve">GS 1140 </t>
  </si>
  <si>
    <t xml:space="preserve">GS 9614 - H500-600 grillig </t>
  </si>
  <si>
    <t>Betula ermanii</t>
  </si>
  <si>
    <t>GS 5366</t>
  </si>
  <si>
    <t>Betula nigra</t>
  </si>
  <si>
    <t>Airpot 700-800 cm</t>
  </si>
  <si>
    <t xml:space="preserve">GS 1157 </t>
  </si>
  <si>
    <t>Betula utilis albosinensis</t>
  </si>
  <si>
    <t>Airpot 400-450 cm</t>
  </si>
  <si>
    <t>Betula utilis 'Doorenbos'</t>
  </si>
  <si>
    <t>GS 7801 125-150*400-450</t>
  </si>
  <si>
    <t xml:space="preserve">GS 6974 </t>
  </si>
  <si>
    <t>GS 7003</t>
  </si>
  <si>
    <t>Betula utilis 'Fascination'</t>
  </si>
  <si>
    <t>GS 7686</t>
  </si>
  <si>
    <t>Betula utilis jacquemontii</t>
  </si>
  <si>
    <t>GS 5329 150-200*350-400</t>
  </si>
  <si>
    <t xml:space="preserve">GS 3692 </t>
  </si>
  <si>
    <t>GS 7685 extra</t>
  </si>
  <si>
    <t>Carpinus betulus</t>
  </si>
  <si>
    <t>Airpot 45-50 HO</t>
  </si>
  <si>
    <t>GS 6952 ombrella extra</t>
  </si>
  <si>
    <t>GS 7795 grillige dakvorm</t>
  </si>
  <si>
    <t>GS 7798 grillige dakvorm</t>
  </si>
  <si>
    <t>GS 9003 - H500550</t>
  </si>
  <si>
    <t>GS 8726</t>
  </si>
  <si>
    <t>Carpinus bet. 'Incisa'</t>
  </si>
  <si>
    <t>GS 1631</t>
  </si>
  <si>
    <t>Carpinus bet. 'Quercifolia'</t>
  </si>
  <si>
    <t>GS 4615</t>
  </si>
  <si>
    <t>Carpinus betulus 'Rockhampton Red'®</t>
  </si>
  <si>
    <t>GS 1617</t>
  </si>
  <si>
    <t>Carpinus caroliniana</t>
  </si>
  <si>
    <t>GS 2227/200-15 - H250-300</t>
  </si>
  <si>
    <t>Cercis siliquastrum</t>
  </si>
  <si>
    <t>GS 7789  AB-kwal.</t>
  </si>
  <si>
    <t>GS 4131</t>
  </si>
  <si>
    <t>Chionanthus retusus</t>
  </si>
  <si>
    <t>GS 7357</t>
  </si>
  <si>
    <t>GS 7608</t>
  </si>
  <si>
    <t>Citrus trifoliata</t>
  </si>
  <si>
    <t xml:space="preserve">GS 1293 </t>
  </si>
  <si>
    <t>Cornus controversa</t>
  </si>
  <si>
    <t>GS 1157</t>
  </si>
  <si>
    <t>Cornus florida</t>
  </si>
  <si>
    <t>Airpot 40-45 HO</t>
  </si>
  <si>
    <t>GS 1678</t>
  </si>
  <si>
    <t>Cornus kousa chinensis</t>
  </si>
  <si>
    <t>GS4844</t>
  </si>
  <si>
    <t>Cornus mas</t>
  </si>
  <si>
    <t>GS 6992 3 stam</t>
  </si>
  <si>
    <t xml:space="preserve">GS 5251 </t>
  </si>
  <si>
    <t>GS 5237  - grillig</t>
  </si>
  <si>
    <t>GS 9108</t>
  </si>
  <si>
    <t>Cornus nuttallii</t>
  </si>
  <si>
    <t>GS3977 150-200*400-450</t>
  </si>
  <si>
    <t>Corylus avellana</t>
  </si>
  <si>
    <t>GS 5921 - niet snoeien zonder goedkeuring</t>
  </si>
  <si>
    <t>Corylus a. 'Contorta'</t>
  </si>
  <si>
    <t>GS 3971</t>
  </si>
  <si>
    <t>Cotinus cog. 'Royal Purple'</t>
  </si>
  <si>
    <t>GS 7093</t>
  </si>
  <si>
    <t>GS 9336</t>
  </si>
  <si>
    <t>Crataegus mordenensis 'Toba'</t>
  </si>
  <si>
    <t>500*400</t>
  </si>
  <si>
    <t>Crataegus persimilis</t>
  </si>
  <si>
    <t>GS 5236 Halfstam EXTRA</t>
  </si>
  <si>
    <t>Crataegus persimilis 'Splendens'</t>
  </si>
  <si>
    <t>Airpot 30-35 HO</t>
  </si>
  <si>
    <t>GS 6091</t>
  </si>
  <si>
    <t xml:space="preserve"> GS 6298 250-300*300-350</t>
  </si>
  <si>
    <t>Distylium racemosum</t>
  </si>
  <si>
    <t>Airpot 175-200 cm</t>
  </si>
  <si>
    <t>GS 7759 ombrella</t>
  </si>
  <si>
    <t>Elaeagnus angustifolia</t>
  </si>
  <si>
    <t>GS 8300</t>
  </si>
  <si>
    <t>GS 7615</t>
  </si>
  <si>
    <t>Euonymus phellomanus</t>
  </si>
  <si>
    <t>GS 1683 op stam 100cm</t>
  </si>
  <si>
    <t>Exochorda serratifolia 'Snow White'</t>
  </si>
  <si>
    <t>GS 3476 B-kwal:</t>
  </si>
  <si>
    <t>Fagus sylvatica</t>
  </si>
  <si>
    <t>GS 7755 ø140 bijenkorf</t>
  </si>
  <si>
    <t>Frangula alnus 'Aspleniifolia'</t>
  </si>
  <si>
    <t>GS 7161</t>
  </si>
  <si>
    <t>GS 7160</t>
  </si>
  <si>
    <t>Fraxinus amer. 'Skyline'</t>
  </si>
  <si>
    <t>Fraxinus mandshurica 'Mancana'</t>
  </si>
  <si>
    <t>Gleditsia triac. 'Elegantissima'</t>
  </si>
  <si>
    <t>GS 5410 80-100*250</t>
  </si>
  <si>
    <t>GS 3108 180-200*300-350</t>
  </si>
  <si>
    <t>Gleditsia triac. 'Green Glory'</t>
  </si>
  <si>
    <t>GS 6365 - 'Skyline' ?</t>
  </si>
  <si>
    <t>Gleditsia triacanthos inermis</t>
  </si>
  <si>
    <t>GS 7782 100 * 400</t>
  </si>
  <si>
    <t>GS 9542</t>
  </si>
  <si>
    <t>Gleditsia triac. 'Skyline'</t>
  </si>
  <si>
    <t>Gleditsia triac. 'Sunburst'</t>
  </si>
  <si>
    <t>GS 7739 grillige bomen 500+</t>
  </si>
  <si>
    <t>GS 5309 200*450-500</t>
  </si>
  <si>
    <t>GS 9045 - 3040 HO</t>
  </si>
  <si>
    <t>Gymnocladus dioica</t>
  </si>
  <si>
    <t>Airpot 35-40 HO</t>
  </si>
  <si>
    <t>GS 5245</t>
  </si>
  <si>
    <t>Halesia carolina</t>
  </si>
  <si>
    <t>GS 7784 ombrella shape 200*300</t>
  </si>
  <si>
    <t>Hamamelis int. 'Arnold Promise'</t>
  </si>
  <si>
    <t>Gs 3909 100*450 AB kwal.</t>
  </si>
  <si>
    <t>Heptacodium miconioides</t>
  </si>
  <si>
    <t>Airpot 20-25 HO</t>
  </si>
  <si>
    <t>GS 6959</t>
  </si>
  <si>
    <t>Hibiscus syr. 'Purple Pillar'®</t>
  </si>
  <si>
    <t>Gs 2637</t>
  </si>
  <si>
    <t>Gs 2638</t>
  </si>
  <si>
    <t>Hydrangea paniculata</t>
  </si>
  <si>
    <t>'Limelight'</t>
  </si>
  <si>
    <t>Ilex aquifolium</t>
  </si>
  <si>
    <t>Ilex meserv. 'Blue Prince'</t>
  </si>
  <si>
    <t>GS 4608 - opgesnoeid</t>
  </si>
  <si>
    <t>Juglans regia</t>
  </si>
  <si>
    <t>Airpot 14-16 HO</t>
  </si>
  <si>
    <t>GS 7742  400+</t>
  </si>
  <si>
    <t>Airpot 25-30 HO</t>
  </si>
  <si>
    <t>GS 7777 120*250-300</t>
  </si>
  <si>
    <t>GS 6130 150-200 * 250-300</t>
  </si>
  <si>
    <t>GS 7779 120*350 +</t>
  </si>
  <si>
    <t xml:space="preserve">GS 3097  150*450 </t>
  </si>
  <si>
    <t>Koelreuteria paniculata</t>
  </si>
  <si>
    <t>GS 7635 op korte stam 50-60</t>
  </si>
  <si>
    <t>GS 7774 old tree</t>
  </si>
  <si>
    <t>GS 6491  200-300 * 450+</t>
  </si>
  <si>
    <t>GS 5227 40/45 omtrek halfstam</t>
  </si>
  <si>
    <t>container 500-600 cm</t>
  </si>
  <si>
    <t>GS 8120</t>
  </si>
  <si>
    <t>Lagerstroemia 'Acoma'</t>
  </si>
  <si>
    <t>GS 1237 150*350-400</t>
  </si>
  <si>
    <t>GS 1238 125-150*350-400</t>
  </si>
  <si>
    <t>Lagerstroemia 'Natchez'</t>
  </si>
  <si>
    <t>GS 5390 op stam 100cm</t>
  </si>
  <si>
    <t xml:space="preserve">GS 3052 </t>
  </si>
  <si>
    <t>Magnolia 'Galaxy'</t>
  </si>
  <si>
    <t>GS 3601 100*250</t>
  </si>
  <si>
    <t>GS 6972 120*400-450</t>
  </si>
  <si>
    <t>Magnolia kobus</t>
  </si>
  <si>
    <t>GS 3034 150*350-400</t>
  </si>
  <si>
    <t>Magnolia loebneri 'Leonard Messel'</t>
  </si>
  <si>
    <t>GS 3428 150*300-350</t>
  </si>
  <si>
    <t>Magnolia loebneri 'Merrill'</t>
  </si>
  <si>
    <t>GS 7623 120*450-500</t>
  </si>
  <si>
    <t>GS 7659 opgaande vorm</t>
  </si>
  <si>
    <t xml:space="preserve">GS 8864 </t>
  </si>
  <si>
    <t>Magnolia 'Spectrum'</t>
  </si>
  <si>
    <t>GS 7683 150*400-450</t>
  </si>
  <si>
    <t>GS 7681 150-200*400-450</t>
  </si>
  <si>
    <t>Magnolia stellata</t>
  </si>
  <si>
    <t>GS 9123 - H150200</t>
  </si>
  <si>
    <t>Malus domestica</t>
  </si>
  <si>
    <t>GS 7574 Radoux</t>
  </si>
  <si>
    <t>Airpot 50-60 HO</t>
  </si>
  <si>
    <t>GS 2606 'onbekend'</t>
  </si>
  <si>
    <t>GS 2603 'Signe Tillisch'</t>
  </si>
  <si>
    <t>Airpot 60-70 HO</t>
  </si>
  <si>
    <t>GS 5014 Goldrenette von Blenheim</t>
  </si>
  <si>
    <t>GS 7687 Goldrenette von Blenheim</t>
  </si>
  <si>
    <t>GS 6689    'Collina'</t>
  </si>
  <si>
    <t>Malus 'Red Sentinel'</t>
  </si>
  <si>
    <t>GS 6995 200*400-450</t>
  </si>
  <si>
    <t>Malus 'Rudolph'</t>
  </si>
  <si>
    <t>GS 6093</t>
  </si>
  <si>
    <t>Malus toringo</t>
  </si>
  <si>
    <t>GS 5136</t>
  </si>
  <si>
    <t>GS 7536</t>
  </si>
  <si>
    <t>GS 7537</t>
  </si>
  <si>
    <t>GS 2145/2003-1 / karakterstam</t>
  </si>
  <si>
    <t>Malus toringo sargentii</t>
  </si>
  <si>
    <t>GS 7634 300*300-350</t>
  </si>
  <si>
    <t>Mespilus germanica</t>
  </si>
  <si>
    <t>Nothofagus antarctica</t>
  </si>
  <si>
    <t>GS 5067</t>
  </si>
  <si>
    <t>GS 7679</t>
  </si>
  <si>
    <t>Nyssa sylvatica</t>
  </si>
  <si>
    <t>GS 7677 150*250-300</t>
  </si>
  <si>
    <t>Olea europaea</t>
  </si>
  <si>
    <t xml:space="preserve">GS 8922  - c280 bonsai H200-250 </t>
  </si>
  <si>
    <t>Osmanthus burkwoodii</t>
  </si>
  <si>
    <t>GS 7771 meerstam,  120 * 150-175cm ombrella</t>
  </si>
  <si>
    <t>Airpot 150-175 cm</t>
  </si>
  <si>
    <t>GS 7570 175/+ ø200 meerstam umbrella</t>
  </si>
  <si>
    <t>GS 7303 meerstam</t>
  </si>
  <si>
    <t>GS 7652 ombrella</t>
  </si>
  <si>
    <t>GS 7559 (34) H250 ø240</t>
  </si>
  <si>
    <t xml:space="preserve">GS 7591 (46) H300 ø330 </t>
  </si>
  <si>
    <t>Osmanthus heterophyllus</t>
  </si>
  <si>
    <t>GS 7542 - Umbrella H175</t>
  </si>
  <si>
    <t>GS 7541 150*150-175</t>
  </si>
  <si>
    <t>GS 7305 meerstam</t>
  </si>
  <si>
    <t>GS 9499 300*350</t>
  </si>
  <si>
    <t>GS 1690 150*300-350</t>
  </si>
  <si>
    <t>GS 7556 200*300-350</t>
  </si>
  <si>
    <t>Osmanthus heter. 'Purpureus'</t>
  </si>
  <si>
    <t>GS 1129  opgesnoeide ombrella: 6</t>
  </si>
  <si>
    <t>Parrotia persica</t>
  </si>
  <si>
    <t>GS 1558</t>
  </si>
  <si>
    <t>Parrotiopsis jacquemontiana</t>
  </si>
  <si>
    <t>Gs 2551  400+ombrella</t>
  </si>
  <si>
    <t>Photinia villosa</t>
  </si>
  <si>
    <t>GS 7627 150-200*300-350</t>
  </si>
  <si>
    <t>Pieris japonica</t>
  </si>
  <si>
    <t>GS 6168 - MEGA</t>
  </si>
  <si>
    <t>GS 7750 100-150 x 150-200</t>
  </si>
  <si>
    <t>Pistacia chinensis</t>
  </si>
  <si>
    <t>GS 7626</t>
  </si>
  <si>
    <t>GS 7669</t>
  </si>
  <si>
    <t>Platanus or. 'Digitata'</t>
  </si>
  <si>
    <t>Prunus 'Accolade'</t>
  </si>
  <si>
    <t>GS 7204</t>
  </si>
  <si>
    <t>GS 7151 ombrella shape EXTRA</t>
  </si>
  <si>
    <t>Prunus a. 'Plena'</t>
  </si>
  <si>
    <t xml:space="preserve">GS 2378  S.V. </t>
  </si>
  <si>
    <t>Prunus cerasifera</t>
  </si>
  <si>
    <t>GS 7166</t>
  </si>
  <si>
    <t xml:space="preserve">GS 7165 </t>
  </si>
  <si>
    <t>GS 7167</t>
  </si>
  <si>
    <t>Prunus l. 'Otto Luyken'</t>
  </si>
  <si>
    <t>GS 5897</t>
  </si>
  <si>
    <t>Prunus l. 'Rotundifolia'</t>
  </si>
  <si>
    <t>GS 1672</t>
  </si>
  <si>
    <t>Prunus mahaleb</t>
  </si>
  <si>
    <t xml:space="preserve">GS 7129 </t>
  </si>
  <si>
    <t>Prunus padus 'Nana'</t>
  </si>
  <si>
    <t>GS 3103</t>
  </si>
  <si>
    <t>Prunus sargentii 'Rancho'</t>
  </si>
  <si>
    <t>GS 6433</t>
  </si>
  <si>
    <t>Prunus serr. 'Shirofugen'</t>
  </si>
  <si>
    <t>GS 7640  175*200h grillig</t>
  </si>
  <si>
    <t>GS 5145 200*250-300 opgaand</t>
  </si>
  <si>
    <t>GS 7150 ombrella shape</t>
  </si>
  <si>
    <t>Prunus ser. 'Shirotae'</t>
  </si>
  <si>
    <t>GS 1639</t>
  </si>
  <si>
    <t>Prunus ser. 'Sunset Boulevard'</t>
  </si>
  <si>
    <t>GS 5321 - roze bloemen ('Kanzan')</t>
  </si>
  <si>
    <t>Prunus ser. 'Taihaku'</t>
  </si>
  <si>
    <t>GS 5335 250*350</t>
  </si>
  <si>
    <t>GS 9161</t>
  </si>
  <si>
    <t>Prunus yedoensis</t>
  </si>
  <si>
    <t>GS 2944</t>
  </si>
  <si>
    <t>GS 1689</t>
  </si>
  <si>
    <t>GS 2536</t>
  </si>
  <si>
    <t>Ptelea trifoliata</t>
  </si>
  <si>
    <t>GS 3792 AB-kwal.</t>
  </si>
  <si>
    <t>GS 7092</t>
  </si>
  <si>
    <t>Pyrus communis</t>
  </si>
  <si>
    <t>GS 2942</t>
  </si>
  <si>
    <t>Conference - GS5551</t>
  </si>
  <si>
    <t>Conference - GS5558</t>
  </si>
  <si>
    <t>Conference - GS5560</t>
  </si>
  <si>
    <t>Gieser Wildeman - karakteristieke boom / GS5543</t>
  </si>
  <si>
    <t>Gieser Wildeman - karakteristieke boom / GS5544</t>
  </si>
  <si>
    <t>Gieser Wildeman - karakteristieke boom / GS5550</t>
  </si>
  <si>
    <t>Pyrus salicifolia 'Pendula'</t>
  </si>
  <si>
    <t>GS 2794</t>
  </si>
  <si>
    <t>GS 8296</t>
  </si>
  <si>
    <t>Quercus acutissima</t>
  </si>
  <si>
    <t>GS 6962</t>
  </si>
  <si>
    <t>Quercus castaneifolia</t>
  </si>
  <si>
    <t>GS 5508</t>
  </si>
  <si>
    <t>GS 5507</t>
  </si>
  <si>
    <t>Quercus coccifera</t>
  </si>
  <si>
    <t>GS 7631 meerstam</t>
  </si>
  <si>
    <t>Quercus coccinea</t>
  </si>
  <si>
    <t>GS 1282</t>
  </si>
  <si>
    <t>GS 1284</t>
  </si>
  <si>
    <t>GS 1491</t>
  </si>
  <si>
    <t>GS 6072</t>
  </si>
  <si>
    <t>Quercus dentata</t>
  </si>
  <si>
    <t>GS 5331</t>
  </si>
  <si>
    <t>Quercus glauca</t>
  </si>
  <si>
    <t>GS 7713 450-500cm</t>
  </si>
  <si>
    <t>Quercus hispanica 'Wageningen'</t>
  </si>
  <si>
    <t>Airpot 16-18 HO</t>
  </si>
  <si>
    <t>GS 7737 400+</t>
  </si>
  <si>
    <t>Quercus ilex</t>
  </si>
  <si>
    <t>GS 1614 400h*100b</t>
  </si>
  <si>
    <t>GS 9471 400h*80-100b</t>
  </si>
  <si>
    <t>GS 9459 400-450h*100b</t>
  </si>
  <si>
    <t>GS 8363 400-450h*120+b</t>
  </si>
  <si>
    <t>GS 9491 - doorgaande harttak ruige vorm</t>
  </si>
  <si>
    <t>GS 5669 500h*100b</t>
  </si>
  <si>
    <t>GS 5668 500-550h* 100+b</t>
  </si>
  <si>
    <t>GS 3490 - breedte 200+ * hoogte 400/450</t>
  </si>
  <si>
    <t>GS 8249 - 500h*150b</t>
  </si>
  <si>
    <t>GS 6023 500h*150b</t>
  </si>
  <si>
    <t>GS 1265-1290  breedte 200cm* hoogte 400+</t>
  </si>
  <si>
    <t>Airpot 80-90 HO</t>
  </si>
  <si>
    <t xml:space="preserve">GS 9822 - ø350-400 H600 </t>
  </si>
  <si>
    <t>GS 7230 - ø300 H500 B</t>
  </si>
  <si>
    <t>GS 7076 - ø350 H450 AB</t>
  </si>
  <si>
    <t>GS 2035 - ø200 H450 AB</t>
  </si>
  <si>
    <t>GS 9284 - ø325 H500</t>
  </si>
  <si>
    <t>GS 7077 - ø400 H475</t>
  </si>
  <si>
    <t>GS 2031 - ø350 H500</t>
  </si>
  <si>
    <t>GS 6738 - halfstam 18-20</t>
  </si>
  <si>
    <t>GS 9565 120b opgesnoeid</t>
  </si>
  <si>
    <t>GS 9252 120b opgesnoeid</t>
  </si>
  <si>
    <t>GS 8315  - diam 120</t>
  </si>
  <si>
    <t xml:space="preserve">GS 9566 180+ breed </t>
  </si>
  <si>
    <t>GS 9568 100-120b opgesnoeid</t>
  </si>
  <si>
    <t xml:space="preserve">GS 9648 H450 1-stam </t>
  </si>
  <si>
    <t>GS 8387  180-200b</t>
  </si>
  <si>
    <t>GS 8384  diam 150</t>
  </si>
  <si>
    <t>GS 9644  breedte 180-200</t>
  </si>
  <si>
    <t xml:space="preserve">GS 8461 diam 170-+ </t>
  </si>
  <si>
    <t>GS 6611 diam 300+</t>
  </si>
  <si>
    <t>GS 8382 - diam 150</t>
  </si>
  <si>
    <t>container 30-35 HO leiboom</t>
  </si>
  <si>
    <t>staalplant extra zware</t>
  </si>
  <si>
    <t>Quercus nigra</t>
  </si>
  <si>
    <t xml:space="preserve">GS 1286 </t>
  </si>
  <si>
    <t>GS 7723  500-600</t>
  </si>
  <si>
    <t>Quercus palustris</t>
  </si>
  <si>
    <t>GS 7123</t>
  </si>
  <si>
    <t>Quercus petraea</t>
  </si>
  <si>
    <t>GS 3645 1-stam laag vertakt</t>
  </si>
  <si>
    <t>Quercus phellos</t>
  </si>
  <si>
    <t xml:space="preserve">GS 1287 </t>
  </si>
  <si>
    <t>GS 7122 laag vertakt</t>
  </si>
  <si>
    <t>GS 7007</t>
  </si>
  <si>
    <t>GS 1722</t>
  </si>
  <si>
    <t>Quercus pontica</t>
  </si>
  <si>
    <t>GS 1667</t>
  </si>
  <si>
    <t>Quercus pubescens</t>
  </si>
  <si>
    <t xml:space="preserve">GS 7002  </t>
  </si>
  <si>
    <t>Quercus rubra</t>
  </si>
  <si>
    <t>GS 6964</t>
  </si>
  <si>
    <t>Quercus schochiana</t>
  </si>
  <si>
    <t>GS 7730 500+</t>
  </si>
  <si>
    <t>Quercus suber</t>
  </si>
  <si>
    <t>GS 6915 - ø275 H650</t>
  </si>
  <si>
    <t>GS 7008 - ø250 H600</t>
  </si>
  <si>
    <t>GS 6913 - ø275 H500</t>
  </si>
  <si>
    <t>GS 1219 - ø400 H550</t>
  </si>
  <si>
    <t>Rhamnus f. 'Asplenifolia'</t>
  </si>
  <si>
    <t xml:space="preserve">GS 7158 </t>
  </si>
  <si>
    <t>GS 7162 125-150*250-300</t>
  </si>
  <si>
    <t>Rhododendron 'Catawb. Grandiflorum'</t>
  </si>
  <si>
    <t>250-275*300-400</t>
  </si>
  <si>
    <t>Rhododendron 'Cunningham's White'</t>
  </si>
  <si>
    <t>GS 1471 200*250</t>
  </si>
  <si>
    <t>Rhododendron (AK) 'Fireball'</t>
  </si>
  <si>
    <t>GS 9438 (Azalea) 150-175 i</t>
  </si>
  <si>
    <t>GS 9437 (Azalea) 175-200</t>
  </si>
  <si>
    <t>Rhus typhina</t>
  </si>
  <si>
    <t>GS 7156</t>
  </si>
  <si>
    <t>Robinia ps. 'Umbraculifera'</t>
  </si>
  <si>
    <t xml:space="preserve">GS 3105 </t>
  </si>
  <si>
    <t>Robinia viscosa</t>
  </si>
  <si>
    <t>GS 3509/117-29</t>
  </si>
  <si>
    <t>Sambucus nigra</t>
  </si>
  <si>
    <t>GS 1273</t>
  </si>
  <si>
    <t>Sorbus alnifolia</t>
  </si>
  <si>
    <t>GS 3591</t>
  </si>
  <si>
    <t>Stewartia pseudocamellia</t>
  </si>
  <si>
    <t>GS 3969</t>
  </si>
  <si>
    <t>Styphnolobium japonicum</t>
  </si>
  <si>
    <t>GS 1275 1-stam 2025</t>
  </si>
  <si>
    <t>GS 8529</t>
  </si>
  <si>
    <t>GS 5042</t>
  </si>
  <si>
    <t>Styphnolobium j. 'Regent'</t>
  </si>
  <si>
    <t>Gs 2680</t>
  </si>
  <si>
    <t>Styrax japonicus</t>
  </si>
  <si>
    <t xml:space="preserve">GS 7155 </t>
  </si>
  <si>
    <t>Sycopsis sinensis</t>
  </si>
  <si>
    <t>GS4677</t>
  </si>
  <si>
    <t>Syringa vulgaris</t>
  </si>
  <si>
    <t>Gs 3803</t>
  </si>
  <si>
    <t>Tilia cordata</t>
  </si>
  <si>
    <t>GS 6984,  2 stam dakvorm</t>
  </si>
  <si>
    <t>Tilia mongolica</t>
  </si>
  <si>
    <t>GS 7149</t>
  </si>
  <si>
    <t>Ulmus minor 'Jacqueline Hillier'</t>
  </si>
  <si>
    <t xml:space="preserve">GS 7113 250*300-350 </t>
  </si>
  <si>
    <t>Ulmus parvifolia 'Geisha'</t>
  </si>
  <si>
    <t>GS 9218</t>
  </si>
  <si>
    <t>Ulmus 'Sapporo Autumn Gold'</t>
  </si>
  <si>
    <t>GS 9398</t>
  </si>
  <si>
    <t>Viburnum bodn. 'Dawn'</t>
  </si>
  <si>
    <t>GS 9126</t>
  </si>
  <si>
    <t>GS 9127</t>
  </si>
  <si>
    <t>Viburnum burkwoodii</t>
  </si>
  <si>
    <t>GS 5052 200+</t>
  </si>
  <si>
    <t>Viburnum carlcephalum</t>
  </si>
  <si>
    <t>GS 1843</t>
  </si>
  <si>
    <t>Viburnum 'Pragense'</t>
  </si>
  <si>
    <t>GS 7300 300+</t>
  </si>
  <si>
    <t>GS 7301 150-200*250-300</t>
  </si>
  <si>
    <t>Viburnum propinquum</t>
  </si>
  <si>
    <t>GS7642</t>
  </si>
  <si>
    <t>GS7644</t>
  </si>
  <si>
    <t>Zanthoxylum simulans</t>
  </si>
  <si>
    <t>GS 7135</t>
  </si>
  <si>
    <t>GS 7136</t>
  </si>
  <si>
    <t>Zelkova carpinifolia</t>
  </si>
  <si>
    <t>GS 7114 / 533-16 scheef</t>
  </si>
  <si>
    <t>GS 2252</t>
  </si>
  <si>
    <t>Zelkova car. 'Verschaffeltii'</t>
  </si>
  <si>
    <t>GS 1775</t>
  </si>
  <si>
    <t>Zelkova serrata</t>
  </si>
  <si>
    <t>GS 1006</t>
  </si>
  <si>
    <t>GS 7646 500+</t>
  </si>
  <si>
    <t>GS 7028 200-300*600-700</t>
  </si>
  <si>
    <t>GS 9134 - 1-stam H350400</t>
  </si>
  <si>
    <t>Zelkova serrata Green Vase</t>
  </si>
  <si>
    <t>GS 2526</t>
  </si>
  <si>
    <t>Chamaecyparis o. 'Nana Gracilis'</t>
  </si>
  <si>
    <t>GS 7299 N°28 100*100-125 OLD</t>
  </si>
  <si>
    <t>GS 7298 N°30 100-120*125-150 OLD</t>
  </si>
  <si>
    <t>Ginkgo biloba</t>
  </si>
  <si>
    <t>GS 8823  25-30 omtrek 2 stam</t>
  </si>
  <si>
    <t>Pinus densiflora</t>
  </si>
  <si>
    <t>Pinus dens. 'Umbraculifera'</t>
  </si>
  <si>
    <t>GS 5475 - ø175</t>
  </si>
  <si>
    <t>GS 5478 - ø150</t>
  </si>
  <si>
    <t>Pinus mugo</t>
  </si>
  <si>
    <t>GS 6175 - AB stamschade</t>
  </si>
  <si>
    <t>GS 4859 ø450 H600 ijl</t>
  </si>
  <si>
    <t>Pinus mugo 'Mughus'</t>
  </si>
  <si>
    <t>GS 8990 ombrella 150-175*150-200</t>
  </si>
  <si>
    <t xml:space="preserve">GS 1472 bonsai extra 300*200 </t>
  </si>
  <si>
    <t>Pinus mugo 'Gnom'</t>
  </si>
  <si>
    <t>GS 8879 180*180</t>
  </si>
  <si>
    <t>Pinus mugo 'Mops'</t>
  </si>
  <si>
    <t>GS 6065  100-110h*100-120b</t>
  </si>
  <si>
    <t>Pinus nigra</t>
  </si>
  <si>
    <t>GS 1144 mooie 2- stam</t>
  </si>
  <si>
    <t>Pinus nigra nigra</t>
  </si>
  <si>
    <t>GS 7767 mooie hoogstam, windswept 450-500</t>
  </si>
  <si>
    <t>Pinus sylvestris</t>
  </si>
  <si>
    <t>GS 7765 - grillige kronen, stam 200cm</t>
  </si>
  <si>
    <t>GS 5404 - brede kroon</t>
  </si>
  <si>
    <t>GS 5394</t>
  </si>
  <si>
    <t>GS 2706 600+</t>
  </si>
  <si>
    <t>GS 1133</t>
  </si>
  <si>
    <t>GS 1132</t>
  </si>
  <si>
    <t>GS 5171 - ø250 H300 pinea</t>
  </si>
  <si>
    <t>GS 7584 BS 61 200*250</t>
  </si>
  <si>
    <t xml:space="preserve">meerstam ! </t>
  </si>
  <si>
    <t>GS 1876 - meerstam</t>
  </si>
  <si>
    <t>GS 5277 300*400-450</t>
  </si>
  <si>
    <t>GS 5405 - AB - scherpe prijs</t>
  </si>
  <si>
    <t>GS 6895</t>
  </si>
  <si>
    <t>R1-12</t>
  </si>
  <si>
    <t>GS 1216 solitair</t>
  </si>
  <si>
    <t>R1-6</t>
  </si>
  <si>
    <t>GS 2247/32-5 / MEGA karakter</t>
  </si>
  <si>
    <t>GS 8705  WINDSWEPT</t>
  </si>
  <si>
    <t>GS 8740 1-STAM 50-60</t>
  </si>
  <si>
    <t>GS 9240 - ruig vertakt</t>
  </si>
  <si>
    <t>GS 9069</t>
  </si>
  <si>
    <t>Pinus sylv. 'Watereri'</t>
  </si>
  <si>
    <t xml:space="preserve">GS 9121 bonsai pompon 300*200 </t>
  </si>
  <si>
    <t>GS 9159</t>
  </si>
  <si>
    <t>GS 9309 ombrella</t>
  </si>
  <si>
    <t xml:space="preserve"> </t>
  </si>
  <si>
    <t>GS 7602  100*150-200</t>
  </si>
  <si>
    <t>GS 9302</t>
  </si>
  <si>
    <t>GS 9304</t>
  </si>
  <si>
    <t>GS 9300 diam 180</t>
  </si>
  <si>
    <t>GS 5298 130-150*200-250</t>
  </si>
  <si>
    <t>GS 6174 120-140*225-250</t>
  </si>
  <si>
    <t>GS 5287 specimen</t>
  </si>
  <si>
    <t>Pinus thunbergii</t>
  </si>
  <si>
    <t>Taxodium distichum</t>
  </si>
  <si>
    <t xml:space="preserve">GS 1149 </t>
  </si>
  <si>
    <t xml:space="preserve">GS 1130 - </t>
  </si>
  <si>
    <t>Taxodium dist. 'Nutans'</t>
  </si>
  <si>
    <t>GS 4394  35/40omtrek</t>
  </si>
  <si>
    <t>Taxus baccata</t>
  </si>
  <si>
    <t>korf: ø160-180 H320</t>
  </si>
  <si>
    <t>GS 5725 - zware meerstam - perceel 1, h:500/+ b:400/450</t>
  </si>
  <si>
    <t>Taxus b. 'Overeynderi'</t>
  </si>
  <si>
    <t xml:space="preserve">GS 4851 , 275-300h*150-200b </t>
  </si>
  <si>
    <t>Taxus media 'Farmen'</t>
  </si>
  <si>
    <t xml:space="preserve">GS 1356 200*200 opgesnoeid </t>
  </si>
  <si>
    <t>Taxus media 'Hicksii'</t>
  </si>
  <si>
    <t>175-200 ombrella</t>
  </si>
  <si>
    <t>150-175 ombrella</t>
  </si>
  <si>
    <t>Corylus 'Halle'sche Riesen'</t>
  </si>
  <si>
    <t>Cydonia o. 'Leskovacka'</t>
  </si>
  <si>
    <t xml:space="preserve">Z ! </t>
  </si>
  <si>
    <t>Ficus carica</t>
  </si>
  <si>
    <t>GS 6046 450/500++</t>
  </si>
  <si>
    <t>Malus d. 'Rheinischer Winterrambur'</t>
  </si>
  <si>
    <t>GS 2498</t>
  </si>
  <si>
    <t>Malus d. 'Wolfgangapfel'</t>
  </si>
  <si>
    <t>GS 2496  'Schöner von Wie</t>
  </si>
  <si>
    <t>Prunus d. 'Eldense Blauwe'</t>
  </si>
  <si>
    <t>GS 7694 AB-kwal.</t>
  </si>
  <si>
    <t>container meerstammig leiboom</t>
  </si>
  <si>
    <t xml:space="preserve">meerstammig 180 + scherm: 180x220(h) </t>
  </si>
  <si>
    <t>GS 3246, meerstammige leiboom airpot</t>
  </si>
  <si>
    <t>container 175-200 cm Meerstammig</t>
  </si>
  <si>
    <t>GS 1176  c70</t>
  </si>
  <si>
    <t>container 125-150 cm Meerstammig</t>
  </si>
  <si>
    <t>GS 8418 150 ombrella</t>
  </si>
  <si>
    <t xml:space="preserve">GS 8419 ombrella c110 </t>
  </si>
  <si>
    <t>container 300-350 cm Meerstammig</t>
  </si>
  <si>
    <t>GS 7497 - diam 200+</t>
  </si>
  <si>
    <t>container 400-450 cm Meerstammig Opgesnoeid - Ombrella</t>
  </si>
  <si>
    <t>GS 9571 breedte 200+</t>
  </si>
  <si>
    <t>Cornus hongkongensis</t>
  </si>
  <si>
    <t>container 200-250 cm Meerstammig struikvorm</t>
  </si>
  <si>
    <t>GS 5713 - c80</t>
  </si>
  <si>
    <t>GS 7512 - c80</t>
  </si>
  <si>
    <t>Euonymus japonicus</t>
  </si>
  <si>
    <t>container 200-250 cm Meerstammig Opgesnoeid</t>
  </si>
  <si>
    <t xml:space="preserve">GS 8140 </t>
  </si>
  <si>
    <t xml:space="preserve">GS 8141 </t>
  </si>
  <si>
    <t>Hydrangea anomala petiolaris</t>
  </si>
  <si>
    <t>container 125-150 cm Meerstammig Opgesnoeid</t>
  </si>
  <si>
    <t>GS 9681 125*150b</t>
  </si>
  <si>
    <t>GS 9680 125*150b c160</t>
  </si>
  <si>
    <t>Ilex 'Nellie R. Stevens'</t>
  </si>
  <si>
    <t>GS 7880 opgesnoeid</t>
  </si>
  <si>
    <t>GS 7881 opgesnoeid</t>
  </si>
  <si>
    <t>GS 7899 opgesnoeid</t>
  </si>
  <si>
    <t>Ligustrum japonicum</t>
  </si>
  <si>
    <t>c25</t>
  </si>
  <si>
    <t>GS 9690</t>
  </si>
  <si>
    <t>container 400-450 cm Meerstammig</t>
  </si>
  <si>
    <t>GS 7473  losse open structuur</t>
  </si>
  <si>
    <t>Phillyrea latifolia</t>
  </si>
  <si>
    <t>container 175-200 cm Meerstammig Opgesnoeid</t>
  </si>
  <si>
    <t>GS 1747</t>
  </si>
  <si>
    <t>GS 1748</t>
  </si>
  <si>
    <t>GS 1749</t>
  </si>
  <si>
    <t>Photinia fraseri 'Red Robin'</t>
  </si>
  <si>
    <t xml:space="preserve">GS 7865 C70 175/+ </t>
  </si>
  <si>
    <t xml:space="preserve">GS 7867 C70 175/+ </t>
  </si>
  <si>
    <t>Pittosporum tobira</t>
  </si>
  <si>
    <t>container 175-200 cm Meerstammig struikvorm</t>
  </si>
  <si>
    <t>GS 9692</t>
  </si>
  <si>
    <t>GS 9697</t>
  </si>
  <si>
    <t>Pyracantha 'Navaho'</t>
  </si>
  <si>
    <t>container 150-175 cm Meerstammig Opgesnoeid</t>
  </si>
  <si>
    <t>GS 9539</t>
  </si>
  <si>
    <t>GS 9694 c130</t>
  </si>
  <si>
    <t>GS 9695 c130</t>
  </si>
  <si>
    <t>GS 9696 c130</t>
  </si>
  <si>
    <t>GS 9697 c130</t>
  </si>
  <si>
    <t>GS 9698 c130</t>
  </si>
  <si>
    <t>GS 9699 c130</t>
  </si>
  <si>
    <t>GS 9693  c130</t>
  </si>
  <si>
    <t>container 30-35 HO</t>
  </si>
  <si>
    <t>GS 9410</t>
  </si>
  <si>
    <t>GS 9413</t>
  </si>
  <si>
    <t>GS 9414</t>
  </si>
  <si>
    <t>GS 9885</t>
  </si>
  <si>
    <t>GS 9888</t>
  </si>
  <si>
    <t>GS 9893 - prezzo ?</t>
  </si>
  <si>
    <t>GS 9894 - prezzo ?</t>
  </si>
  <si>
    <t>GS 9897 - prezzo ?</t>
  </si>
  <si>
    <t>GS 8045 400h*100b</t>
  </si>
  <si>
    <t>GS 9478 400h*100 b</t>
  </si>
  <si>
    <t>GS 5663 500h*100b c375</t>
  </si>
  <si>
    <t>GS 8031 400h*100-120b</t>
  </si>
  <si>
    <t>GS 5670</t>
  </si>
  <si>
    <t>GS 5665 500h*100b</t>
  </si>
  <si>
    <t>GS 9484 500h*100b</t>
  </si>
  <si>
    <t>GS 5666 500h*100b c375</t>
  </si>
  <si>
    <t>Airpot  300-350 cm Meerstammig</t>
  </si>
  <si>
    <t xml:space="preserve">GS 1629  80-100b </t>
  </si>
  <si>
    <t>Airpot  350-400 cm Meerstammig</t>
  </si>
  <si>
    <t>GS 8421 AB</t>
  </si>
  <si>
    <t>container 200-250 cm Meerstammig</t>
  </si>
  <si>
    <t>GS 9535  c55 80-100b</t>
  </si>
  <si>
    <t>GS 9562 150b - laag vertakt</t>
  </si>
  <si>
    <t>container 350-400 cm Meerstammig</t>
  </si>
  <si>
    <t>GS 9564 120b opgesnoeid</t>
  </si>
  <si>
    <t>GS 9631 - diam 125-150</t>
  </si>
  <si>
    <t>GS 9586 - 1stam c150</t>
  </si>
  <si>
    <t>Airpot  200-250 cm Meerstammig Opgesnoeid</t>
  </si>
  <si>
    <t>GS 7833 basis 1 stam</t>
  </si>
  <si>
    <t>GS 7839 - 2 stam</t>
  </si>
  <si>
    <t>GS 5491 100b</t>
  </si>
  <si>
    <t>GS 7851 laag vertakt b100+</t>
  </si>
  <si>
    <t>Airpot  250-300 cm Meerstammig Opgesnoeid</t>
  </si>
  <si>
    <t>GS 2275</t>
  </si>
  <si>
    <t xml:space="preserve">GS 7857  basis 1 stam  </t>
  </si>
  <si>
    <t>GS 2276 b150</t>
  </si>
  <si>
    <t>GS 5493 80b</t>
  </si>
  <si>
    <t>GS 1607 100+b</t>
  </si>
  <si>
    <t>GS 7853 2 stam b100+</t>
  </si>
  <si>
    <t>Airpot  300-350 cm Meerstammig Opgesnoeid</t>
  </si>
  <si>
    <t>GS 6739 - ø150 extra</t>
  </si>
  <si>
    <t>GS 7854 aB</t>
  </si>
  <si>
    <t xml:space="preserve">GS 1604  80+b </t>
  </si>
  <si>
    <t>GS 7433 - b100+</t>
  </si>
  <si>
    <t>GS 7217 - ø120140 los</t>
  </si>
  <si>
    <t>GS 2279 100+b</t>
  </si>
  <si>
    <t>Airpot  350-400 cm Meerstammig Opgesnoeid</t>
  </si>
  <si>
    <t>GS 7840 b120+</t>
  </si>
  <si>
    <t>GS 7843 b120+ 2 stam</t>
  </si>
  <si>
    <t>GS 8422 b80+</t>
  </si>
  <si>
    <t>GS 8332  b100+</t>
  </si>
  <si>
    <t>container 300-350 cm Meerstammig Opgesnoeid</t>
  </si>
  <si>
    <t>GS 8426 -c160</t>
  </si>
  <si>
    <t>Airpot  250-300 cm Meerstammig Opgesnoeid - Ombrella</t>
  </si>
  <si>
    <t>GS 2274 b160-180</t>
  </si>
  <si>
    <t>Airpot  300-350 cm Meerstammig Opgesnoeid - Ombrella</t>
  </si>
  <si>
    <t>GS 1481 - 100b</t>
  </si>
  <si>
    <t>Quercus myrsinifolia</t>
  </si>
  <si>
    <t>Airpot  700-800 cm Meerstammig Opgesnoeid</t>
  </si>
  <si>
    <t xml:space="preserve">GS 7498 400b </t>
  </si>
  <si>
    <t>container 250-300 cm Meerstammig Opgesnoeid</t>
  </si>
  <si>
    <t>GS 1520</t>
  </si>
  <si>
    <t>GS 9645</t>
  </si>
  <si>
    <t>container 500-600 cm Meerstammig</t>
  </si>
  <si>
    <t>GS 8252 - c600 grillig</t>
  </si>
  <si>
    <t>GS 8348 1-stam grillig</t>
  </si>
  <si>
    <t>GS 8345 b100+</t>
  </si>
  <si>
    <t>GS 8412 b100+</t>
  </si>
  <si>
    <t xml:space="preserve">GS 8347 </t>
  </si>
  <si>
    <t>Airpot  450-500 cm Meerstammig Opgesnoeid</t>
  </si>
  <si>
    <t>GS 9596 - 2 stam 100-120b</t>
  </si>
  <si>
    <t>GS 7934 C90 multistem</t>
  </si>
  <si>
    <t>GS 8336 grillige 1-stam</t>
  </si>
  <si>
    <t>GS 8002 c90</t>
  </si>
  <si>
    <t>GS 7820 C110 2-stam</t>
  </si>
  <si>
    <t>GS 7827 C130 2 stam</t>
  </si>
  <si>
    <t xml:space="preserve">GS 8006 </t>
  </si>
  <si>
    <t xml:space="preserve">GS 8007  </t>
  </si>
  <si>
    <t>GS 8000 struik</t>
  </si>
  <si>
    <t>container 350-400 cm Meerstammig Opgesnoeid</t>
  </si>
  <si>
    <t>GS 9585 - 2 stam b100-120</t>
  </si>
  <si>
    <t>GS 9589 - 1-stam 40-45</t>
  </si>
  <si>
    <t>container 400-450 cm Meerstammig Opgesnoeid</t>
  </si>
  <si>
    <t>GS 8343 c285 b100+</t>
  </si>
  <si>
    <t>GS 9649 2-stam b150+</t>
  </si>
  <si>
    <t xml:space="preserve">GS 9580 </t>
  </si>
  <si>
    <t>container 450-500 cm Meerstammig Opgesnoeid</t>
  </si>
  <si>
    <t>GS 9587 - 1-stam</t>
  </si>
  <si>
    <t>GS 9599</t>
  </si>
  <si>
    <t>container 500-600 cm Meerstammig Opgesnoeid</t>
  </si>
  <si>
    <t>GS 9636 c750 2-stam</t>
  </si>
  <si>
    <t>GS 9640 2 stam</t>
  </si>
  <si>
    <t>GS 9581 c750 2 stam b120+</t>
  </si>
  <si>
    <t>container 125-150 cm Meerstammig Opgesnoeid - Ombrella</t>
  </si>
  <si>
    <t>GS 6772</t>
  </si>
  <si>
    <t>GS 9541</t>
  </si>
  <si>
    <t>GS 9832</t>
  </si>
  <si>
    <t>Viburnum tinus</t>
  </si>
  <si>
    <t>GS 9682 c130</t>
  </si>
  <si>
    <t>GS 9683 c130</t>
  </si>
  <si>
    <t>GS 9684 c130</t>
  </si>
  <si>
    <t>GS 6386</t>
  </si>
  <si>
    <t>Taxus cuspidata</t>
  </si>
  <si>
    <t>Airpot  125-150 cm Meerstammig Opgesnoeid - Ombrella</t>
  </si>
  <si>
    <t xml:space="preserve">GS 3478  </t>
  </si>
  <si>
    <t>container solitair</t>
  </si>
  <si>
    <t>Gs 4501</t>
  </si>
  <si>
    <t>Gs 4504</t>
  </si>
  <si>
    <t>Elaeagnus ebbingei</t>
  </si>
  <si>
    <t>container 150-175 cm</t>
  </si>
  <si>
    <t>c25-c30</t>
  </si>
  <si>
    <t>container 20-25 HO</t>
  </si>
  <si>
    <t>GS 9883</t>
  </si>
  <si>
    <t>GS 9889</t>
  </si>
  <si>
    <t>GS 9891</t>
  </si>
  <si>
    <t>GS 9454</t>
  </si>
  <si>
    <t>GS 8068 400h*80-100b</t>
  </si>
  <si>
    <t>GS 8065 400h* 80-100b</t>
  </si>
  <si>
    <t>GS 8066 400h* 80-100b</t>
  </si>
  <si>
    <t>GS 8060 400h * 80-100b</t>
  </si>
  <si>
    <t>GS 8064 400h * 80-100b</t>
  </si>
  <si>
    <t>GS 8067 400h * 80-100b</t>
  </si>
  <si>
    <t>C230 22/26</t>
  </si>
  <si>
    <t>container 80-100 cm</t>
  </si>
  <si>
    <t>c3-5</t>
  </si>
  <si>
    <t>c5-7,5</t>
  </si>
  <si>
    <t>container 100-125 cm</t>
  </si>
  <si>
    <t>c9</t>
  </si>
  <si>
    <t>container 125-150 cm</t>
  </si>
  <si>
    <t>c12</t>
  </si>
  <si>
    <t>c15-c18</t>
  </si>
  <si>
    <t>container laagstam leiboom</t>
  </si>
  <si>
    <t xml:space="preserve">dubbele U 'Schone van Boskoop' </t>
  </si>
  <si>
    <t xml:space="preserve">enkele U 'Reinette du Canada' </t>
  </si>
  <si>
    <t>container 6-8 HO</t>
  </si>
  <si>
    <t>container 18-20 HO</t>
  </si>
  <si>
    <t>GS 8095 c110</t>
  </si>
  <si>
    <t>GS 9452 - smalle kroon</t>
  </si>
  <si>
    <t>container 10-12 HO leiboom</t>
  </si>
  <si>
    <t>stam 1m80 + rek: 140bx120(h)</t>
  </si>
  <si>
    <t>stam 1m80 + rek: 150bx120(h)</t>
  </si>
  <si>
    <t>container 12-14 HO leiboom</t>
  </si>
  <si>
    <t>stam 200cm + rek 150*150</t>
  </si>
  <si>
    <t>Acer palmatum</t>
  </si>
  <si>
    <t>GS 8626</t>
  </si>
  <si>
    <t>GS 2414 karaktervorm</t>
  </si>
  <si>
    <t>Euonymus alatus</t>
  </si>
  <si>
    <t>zware brede meerstam</t>
  </si>
  <si>
    <t>ø60+ (zuilvormig opgeknipt)</t>
  </si>
  <si>
    <t>ø60-80 (zuilvormig opgeknipt)</t>
  </si>
  <si>
    <t>GS 5703 - perceel 3</t>
  </si>
  <si>
    <t>GS 5598 - perceel 1</t>
  </si>
  <si>
    <t>GS 6855</t>
  </si>
  <si>
    <t>GS 1107 - extra</t>
  </si>
  <si>
    <t>GS 4108 - H200-300</t>
  </si>
  <si>
    <t>GS 8457</t>
  </si>
  <si>
    <t>GS 8403</t>
  </si>
  <si>
    <t xml:space="preserve">GS 9724 </t>
  </si>
  <si>
    <t xml:space="preserve">GS 8334 60/70 HO </t>
  </si>
  <si>
    <t>GS 9720</t>
  </si>
  <si>
    <t>GS 9722</t>
  </si>
  <si>
    <t>GS 9637 - H500+ 1-stam 60-80</t>
  </si>
  <si>
    <t>GS 9725</t>
  </si>
  <si>
    <t>GS 9726 - 800</t>
  </si>
  <si>
    <t>GS 8048</t>
  </si>
  <si>
    <t>GS 8454</t>
  </si>
  <si>
    <t>GS 8402</t>
  </si>
  <si>
    <t>Staphylea colchica</t>
  </si>
  <si>
    <t>GS 9193</t>
  </si>
  <si>
    <t>GS 8766 - 8767- 8768</t>
  </si>
  <si>
    <t>Syringa v. 'Mme Lemoine'</t>
  </si>
  <si>
    <t>GS 1522 = 'Andenken an Ludwig Späth'</t>
  </si>
  <si>
    <t>GS 1523 = 'Andenken an Ludwig Späth'</t>
  </si>
  <si>
    <t xml:space="preserve">ø50-60 </t>
  </si>
  <si>
    <t>container 250-300 cm</t>
  </si>
  <si>
    <t>GS 5800</t>
  </si>
  <si>
    <t>container 300-350 cm</t>
  </si>
  <si>
    <t>GS 5441 - c180</t>
  </si>
  <si>
    <t>container 450-500 cm</t>
  </si>
  <si>
    <t>GS 9879</t>
  </si>
  <si>
    <t>GS 2427</t>
  </si>
  <si>
    <t xml:space="preserve">GS 7435 </t>
  </si>
  <si>
    <t>GS 7441</t>
  </si>
  <si>
    <t>GS 1635 - H200300</t>
  </si>
  <si>
    <t>GS 1636 - H200300</t>
  </si>
  <si>
    <t>GS 8672</t>
  </si>
  <si>
    <t>GS 8673</t>
  </si>
  <si>
    <t xml:space="preserve">GS 1927 </t>
  </si>
  <si>
    <t>Acer freemanii Autumn Blaze</t>
  </si>
  <si>
    <t>GS 1574</t>
  </si>
  <si>
    <t>GS 9076</t>
  </si>
  <si>
    <t>Acer griseum</t>
  </si>
  <si>
    <t>container 200-250 cm</t>
  </si>
  <si>
    <t>GS 9679</t>
  </si>
  <si>
    <t>GS 9654</t>
  </si>
  <si>
    <t>GS 2400</t>
  </si>
  <si>
    <t>GS 8623</t>
  </si>
  <si>
    <t>GS 8625</t>
  </si>
  <si>
    <t>GS - 1-stam grillig 20-30</t>
  </si>
  <si>
    <t>GS 1994</t>
  </si>
  <si>
    <t>GS 9014 - stamschade</t>
  </si>
  <si>
    <t>GS 9015</t>
  </si>
  <si>
    <t>Acer North Wind</t>
  </si>
  <si>
    <t>GS 6812 - c50</t>
  </si>
  <si>
    <t>Acer pal. 'Kogane Nishiki'</t>
  </si>
  <si>
    <t>container 400-450 cm</t>
  </si>
  <si>
    <t>GS 9899</t>
  </si>
  <si>
    <t>GS 7396 'Yastubusa' dwergsoort</t>
  </si>
  <si>
    <t>container 175-200 cm</t>
  </si>
  <si>
    <t>GS 2502</t>
  </si>
  <si>
    <t>GS 9744</t>
  </si>
  <si>
    <t>GS 9745</t>
  </si>
  <si>
    <t>container 350-400 cm</t>
  </si>
  <si>
    <t>GS 2508 - c180 375-425</t>
  </si>
  <si>
    <t>GS 6874 - c180</t>
  </si>
  <si>
    <t>GS 6876 - c180</t>
  </si>
  <si>
    <t>GS 6877 - c180</t>
  </si>
  <si>
    <t>Acer pal. 'Deshojo'</t>
  </si>
  <si>
    <t>GS 5607 - c180</t>
  </si>
  <si>
    <t>Acer pal. 'Emerald Lace'</t>
  </si>
  <si>
    <t>GS 5609 - c180</t>
  </si>
  <si>
    <t>GS 3993</t>
  </si>
  <si>
    <t>GS 3990 250*300-350</t>
  </si>
  <si>
    <t>GS 9896</t>
  </si>
  <si>
    <t>GS 7405</t>
  </si>
  <si>
    <t>Acer pal. 'Osakazuki'</t>
  </si>
  <si>
    <t>GS 9880</t>
  </si>
  <si>
    <t>GS 2504</t>
  </si>
  <si>
    <t>container 250-300 cm extra</t>
  </si>
  <si>
    <t xml:space="preserve">GS 1128  180-200*250-300 </t>
  </si>
  <si>
    <t>Acer pal. 'Red Wood'</t>
  </si>
  <si>
    <t>GS 3192, 180L</t>
  </si>
  <si>
    <t>Acer pal. 'Scolopendriifolium'</t>
  </si>
  <si>
    <t>GS 6872 - c180</t>
  </si>
  <si>
    <t>Acer pal. 'Taroh-yama'</t>
  </si>
  <si>
    <t>container 150-175 cm extra</t>
  </si>
  <si>
    <t>GS 3991</t>
  </si>
  <si>
    <t>Acer platanoides</t>
  </si>
  <si>
    <t xml:space="preserve">GS 2413 'Norwegian Sunset' </t>
  </si>
  <si>
    <t>Acer tataricum 'Flame'</t>
  </si>
  <si>
    <t>Aesculus indica</t>
  </si>
  <si>
    <t>GS 2159/3028-2</t>
  </si>
  <si>
    <t>GS 7968 300+</t>
  </si>
  <si>
    <t>Gs 2413 AB kwaliteit</t>
  </si>
  <si>
    <t>GS 9417 - april</t>
  </si>
  <si>
    <t>GS 9418 - april</t>
  </si>
  <si>
    <t>GS 7905</t>
  </si>
  <si>
    <t>GS 7906</t>
  </si>
  <si>
    <t>GS 7910</t>
  </si>
  <si>
    <t>Alnus glutinosa</t>
  </si>
  <si>
    <t>GS 1633</t>
  </si>
  <si>
    <t>Alnus glutinosa 'Imperialis'</t>
  </si>
  <si>
    <t>GS 2033</t>
  </si>
  <si>
    <t>GS 2060</t>
  </si>
  <si>
    <t>Amelanchier laevis</t>
  </si>
  <si>
    <t>GS 8804</t>
  </si>
  <si>
    <t>8.  H300-400 extra</t>
  </si>
  <si>
    <t>Nr 14</t>
  </si>
  <si>
    <t>GS 8556 300-350*300</t>
  </si>
  <si>
    <t>ombrella extra</t>
  </si>
  <si>
    <t>GS 4384</t>
  </si>
  <si>
    <t>Camellia japonica</t>
  </si>
  <si>
    <t>GS 8106</t>
  </si>
  <si>
    <t>specimen</t>
  </si>
  <si>
    <t>GS 9128</t>
  </si>
  <si>
    <t>GS 9130</t>
  </si>
  <si>
    <t>GS 9333</t>
  </si>
  <si>
    <t>GS 9325</t>
  </si>
  <si>
    <t>GS 9329</t>
  </si>
  <si>
    <t>GS 1982</t>
  </si>
  <si>
    <t>GS 9578</t>
  </si>
  <si>
    <t>GS 9335</t>
  </si>
  <si>
    <t>GS 9251</t>
  </si>
  <si>
    <t>GS 1955</t>
  </si>
  <si>
    <t>GS 1951</t>
  </si>
  <si>
    <t>GS 1952</t>
  </si>
  <si>
    <t>GS 9396</t>
  </si>
  <si>
    <t>Carpinus bet. 'Pendula'</t>
  </si>
  <si>
    <t>GS 9283</t>
  </si>
  <si>
    <t>GS 9284</t>
  </si>
  <si>
    <t>GS 2032</t>
  </si>
  <si>
    <t>Carpinus coreana</t>
  </si>
  <si>
    <t>GS 2166/367-3</t>
  </si>
  <si>
    <t>GS 2167/367-10</t>
  </si>
  <si>
    <t>Carpinus japonica</t>
  </si>
  <si>
    <t>GS 9749</t>
  </si>
  <si>
    <t>Carpinus turczaninowii</t>
  </si>
  <si>
    <t>Celtis australis</t>
  </si>
  <si>
    <t>container 600-700 cm</t>
  </si>
  <si>
    <t>beetje wondschade</t>
  </si>
  <si>
    <t>Cercidiphyllum japonicum</t>
  </si>
  <si>
    <t>GS 2116 - H175225</t>
  </si>
  <si>
    <t>Cercidiphyllum j. 'Pendulum'</t>
  </si>
  <si>
    <t>GS 8788  500-600</t>
  </si>
  <si>
    <t>GS 5629 - c35</t>
  </si>
  <si>
    <t>Cercis canadensis</t>
  </si>
  <si>
    <t>GS 1572</t>
  </si>
  <si>
    <t>GS 9345</t>
  </si>
  <si>
    <t>Cercis can. 'Forest Pansy'</t>
  </si>
  <si>
    <t>GS 8878</t>
  </si>
  <si>
    <t>Cercis can. 'Texas White'</t>
  </si>
  <si>
    <t>GS 2020</t>
  </si>
  <si>
    <t>GS 2029</t>
  </si>
  <si>
    <t>GS 2030</t>
  </si>
  <si>
    <t>GS 2039</t>
  </si>
  <si>
    <t>GS 7935 C150 multistem</t>
  </si>
  <si>
    <t xml:space="preserve">GS 7970 </t>
  </si>
  <si>
    <t>GS 9199</t>
  </si>
  <si>
    <t>GS 9438</t>
  </si>
  <si>
    <t>GS 9374</t>
  </si>
  <si>
    <t>GS 9873</t>
  </si>
  <si>
    <t>GS 5205</t>
  </si>
  <si>
    <t>GS 9109</t>
  </si>
  <si>
    <t>GS 9210</t>
  </si>
  <si>
    <t>GS 9211</t>
  </si>
  <si>
    <t>GS 9212</t>
  </si>
  <si>
    <t>GS 9213</t>
  </si>
  <si>
    <t>GS 9400</t>
  </si>
  <si>
    <t>GS 7389</t>
  </si>
  <si>
    <t>Cladrastis kentukea</t>
  </si>
  <si>
    <t>GS 8411</t>
  </si>
  <si>
    <t>Cladrastis lutea</t>
  </si>
  <si>
    <t>GS 1946</t>
  </si>
  <si>
    <t>GS 2462</t>
  </si>
  <si>
    <t>Cornus capitata</t>
  </si>
  <si>
    <t>GS 1199 - c180</t>
  </si>
  <si>
    <t>GS 8101</t>
  </si>
  <si>
    <t>GS 8102</t>
  </si>
  <si>
    <t>GS 1190 - c230</t>
  </si>
  <si>
    <t>GS 8104</t>
  </si>
  <si>
    <t>GS 8583</t>
  </si>
  <si>
    <t>GS 3189, 50L</t>
  </si>
  <si>
    <t>Cornus k. 'China Girl'</t>
  </si>
  <si>
    <t>GS 8835</t>
  </si>
  <si>
    <t>GS 8837</t>
  </si>
  <si>
    <t>Cornus k. 'Milky Way'</t>
  </si>
  <si>
    <t>GS 7515 - c130</t>
  </si>
  <si>
    <t>Cornus 'Norman Haddon'</t>
  </si>
  <si>
    <t>GS 5982</t>
  </si>
  <si>
    <t>Cornus k. 'Satomi'</t>
  </si>
  <si>
    <t>GS 9895</t>
  </si>
  <si>
    <t xml:space="preserve">SOORT? </t>
  </si>
  <si>
    <t>GS 6146 - H150200</t>
  </si>
  <si>
    <t xml:space="preserve">GS 6143  </t>
  </si>
  <si>
    <t>200+</t>
  </si>
  <si>
    <t>GS 7343 solitair</t>
  </si>
  <si>
    <t>Cornus mas 'Aurea'</t>
  </si>
  <si>
    <t xml:space="preserve">GS 7597 </t>
  </si>
  <si>
    <t>Cornus officinalis</t>
  </si>
  <si>
    <t>GS 7517 - c130 250/+</t>
  </si>
  <si>
    <t>GS 7518 - c130 300/+</t>
  </si>
  <si>
    <t>Cornus officinalis 'Robin's Pride'</t>
  </si>
  <si>
    <t>14-16 40stam, 8 etages 170x280(H)</t>
  </si>
  <si>
    <t>Cornus Stellar Pink</t>
  </si>
  <si>
    <t>Cornus Venus</t>
  </si>
  <si>
    <t>GS 9655</t>
  </si>
  <si>
    <t>GS 1517 - 'Tonda Gentile Del. Langhe'</t>
  </si>
  <si>
    <t>GS 1518 - 'Tonda Gentile Del. Langhe'</t>
  </si>
  <si>
    <t>GS 1519 - 'Tonda Gentile Del. Langhe'</t>
  </si>
  <si>
    <t xml:space="preserve">GS 9376 </t>
  </si>
  <si>
    <t>Crataegus grignonensis</t>
  </si>
  <si>
    <t>Crataegus lavalleei 'Carrierei'</t>
  </si>
  <si>
    <t>GS 2077</t>
  </si>
  <si>
    <t>Crataegus media 'Paul's Scarlet'</t>
  </si>
  <si>
    <t>GS 3437</t>
  </si>
  <si>
    <t>Crataegus monogyna</t>
  </si>
  <si>
    <t>GS 5640</t>
  </si>
  <si>
    <t>GS 8148</t>
  </si>
  <si>
    <t>GS 5865</t>
  </si>
  <si>
    <t>GS 8678</t>
  </si>
  <si>
    <t>GS 8964 350-400*200-250</t>
  </si>
  <si>
    <t>GS 2072</t>
  </si>
  <si>
    <t>GS 8919 400-500*200-250</t>
  </si>
  <si>
    <t>GS 8754</t>
  </si>
  <si>
    <t>GS 8675</t>
  </si>
  <si>
    <t>GS 5039</t>
  </si>
  <si>
    <t>container 200-250 cm extra</t>
  </si>
  <si>
    <t>GS 6299 - brede volle kroon op stam</t>
  </si>
  <si>
    <t>Davidia involucrata</t>
  </si>
  <si>
    <t>GS 5449 - c180</t>
  </si>
  <si>
    <t>Distylium Blue Cascade</t>
  </si>
  <si>
    <t>GS 5612 - c20</t>
  </si>
  <si>
    <t>container 40-60 cm</t>
  </si>
  <si>
    <t>c2-c3</t>
  </si>
  <si>
    <t>container 60-80 cm</t>
  </si>
  <si>
    <t>c3-c4</t>
  </si>
  <si>
    <t>c5</t>
  </si>
  <si>
    <t>c10</t>
  </si>
  <si>
    <t>c18-c20</t>
  </si>
  <si>
    <t>Elaeagnus ebb. 'Compacta'</t>
  </si>
  <si>
    <t>c18-25</t>
  </si>
  <si>
    <t>c50</t>
  </si>
  <si>
    <t>Elaeagnus multiflora</t>
  </si>
  <si>
    <t>GS 2062</t>
  </si>
  <si>
    <t>GS 2061</t>
  </si>
  <si>
    <t>Elaeagnus 'Quicksilver'</t>
  </si>
  <si>
    <t>GS 2451</t>
  </si>
  <si>
    <t>GS 2453</t>
  </si>
  <si>
    <t>Elaeagnus umbellata</t>
  </si>
  <si>
    <t>GS 1583 - H300400</t>
  </si>
  <si>
    <t>GS 1584 - H300400</t>
  </si>
  <si>
    <t>Eucalyptus gunnii</t>
  </si>
  <si>
    <t>GS 2010</t>
  </si>
  <si>
    <t>Eucommia ulmoides</t>
  </si>
  <si>
    <t>GS 8699</t>
  </si>
  <si>
    <t>GS 5993</t>
  </si>
  <si>
    <t>GS 5625 - c110</t>
  </si>
  <si>
    <t>GS 9576</t>
  </si>
  <si>
    <t>Euonymus alat. 'Compactus'</t>
  </si>
  <si>
    <t>c35 120/140</t>
  </si>
  <si>
    <t>multistem umbrella</t>
  </si>
  <si>
    <t>ombrella shape</t>
  </si>
  <si>
    <t>Euonymus europaeus</t>
  </si>
  <si>
    <t>GS 2156/3016-1</t>
  </si>
  <si>
    <t>Euonymus europaeus 'Red Cascade'</t>
  </si>
  <si>
    <t>GS 5590 - perceel 1</t>
  </si>
  <si>
    <t>Euonymus hamiltonianus sieboldianus</t>
  </si>
  <si>
    <t>ø150</t>
  </si>
  <si>
    <t>Fatsia japonica</t>
  </si>
  <si>
    <t>GS 1764</t>
  </si>
  <si>
    <t>GS 1765</t>
  </si>
  <si>
    <t>GS 1766</t>
  </si>
  <si>
    <t>Fontanesia phillyreoides</t>
  </si>
  <si>
    <t>GS 2239/277-3</t>
  </si>
  <si>
    <t>GS 2230/277-1</t>
  </si>
  <si>
    <t>GS 7978 300+</t>
  </si>
  <si>
    <t>GS 9361</t>
  </si>
  <si>
    <t>GS 1086</t>
  </si>
  <si>
    <t>GS 7988 300+</t>
  </si>
  <si>
    <t>Gleditsia triac. Spectrum</t>
  </si>
  <si>
    <t>GS 8138</t>
  </si>
  <si>
    <t>container 500-550 cm</t>
  </si>
  <si>
    <t>GS 7892</t>
  </si>
  <si>
    <t>GS 1462</t>
  </si>
  <si>
    <t>GS 8850</t>
  </si>
  <si>
    <t>GS 9234</t>
  </si>
  <si>
    <t>GS 9235</t>
  </si>
  <si>
    <t>GS 2127/100-43</t>
  </si>
  <si>
    <t>GS 2129/100-56</t>
  </si>
  <si>
    <t>GS 1990</t>
  </si>
  <si>
    <t>GS 4325 100*300-350 12/14 omtrek</t>
  </si>
  <si>
    <t>GS 4758 - beveerd</t>
  </si>
  <si>
    <t>Gs 2419</t>
  </si>
  <si>
    <t>GS 1562</t>
  </si>
  <si>
    <t>GS 2313/120-11</t>
  </si>
  <si>
    <t>GS 6863</t>
  </si>
  <si>
    <t>GS 9872</t>
  </si>
  <si>
    <t>Hamamelis mollis</t>
  </si>
  <si>
    <t>GS 9652</t>
  </si>
  <si>
    <t>Hebe 'Kirkii'</t>
  </si>
  <si>
    <t>c20</t>
  </si>
  <si>
    <t>GS 7810 250+</t>
  </si>
  <si>
    <t>GS 1575</t>
  </si>
  <si>
    <t>GS 1576</t>
  </si>
  <si>
    <t>GS 2101</t>
  </si>
  <si>
    <t>GS 9268</t>
  </si>
  <si>
    <t>GS 9444</t>
  </si>
  <si>
    <t>GS 7426 - H200250</t>
  </si>
  <si>
    <t>GS 7427 - H200250</t>
  </si>
  <si>
    <t>GS 2243/276-15</t>
  </si>
  <si>
    <t>GS 1515</t>
  </si>
  <si>
    <t>GS 2232/234-5</t>
  </si>
  <si>
    <t>GS 2233/234-6</t>
  </si>
  <si>
    <t>GS 8647</t>
  </si>
  <si>
    <t>GS 1848</t>
  </si>
  <si>
    <t>Heptacodium micon. Temple of Bloom</t>
  </si>
  <si>
    <t>GS 4761 c285</t>
  </si>
  <si>
    <t>Hippophae rhamnoides</t>
  </si>
  <si>
    <t>GS 9110</t>
  </si>
  <si>
    <t>GS 9111</t>
  </si>
  <si>
    <t>GS 9112</t>
  </si>
  <si>
    <t>GS 9114</t>
  </si>
  <si>
    <t>GS 9115</t>
  </si>
  <si>
    <t>GS 1501</t>
  </si>
  <si>
    <t>Hippophae rhamn. 'Hergo'</t>
  </si>
  <si>
    <t>GS 2051</t>
  </si>
  <si>
    <t>GS 2054</t>
  </si>
  <si>
    <t>GS 2055</t>
  </si>
  <si>
    <t>GS 2057</t>
  </si>
  <si>
    <t>Hippophae rhamn. 'Leikora'</t>
  </si>
  <si>
    <t>mooie meerstammen</t>
  </si>
  <si>
    <t>GS 9118</t>
  </si>
  <si>
    <t>Hydrangea pan. 'Vanille Fraise'®</t>
  </si>
  <si>
    <t>GS 2387 meerstam</t>
  </si>
  <si>
    <t>GS 2389 meerstam</t>
  </si>
  <si>
    <t>Hydrangea pan. Great Star</t>
  </si>
  <si>
    <t>GS 2385 meerstam</t>
  </si>
  <si>
    <t>GS 8827  600-700cm</t>
  </si>
  <si>
    <t>GS 8829  700-800cm</t>
  </si>
  <si>
    <t>GS 5698 250/300</t>
  </si>
  <si>
    <t>GS 5700 200/250</t>
  </si>
  <si>
    <t>GS 5699 - perceel 1</t>
  </si>
  <si>
    <t>GS 5695 - perceel 1</t>
  </si>
  <si>
    <t>Ilex crenata</t>
  </si>
  <si>
    <t>GS 7397</t>
  </si>
  <si>
    <t>Ilex crenata 'Green Hedge'</t>
  </si>
  <si>
    <t>GS 5732 - perceel 3, h:300/+ b:200/250</t>
  </si>
  <si>
    <t>Ilex meserv. Blue Maid</t>
  </si>
  <si>
    <t>container 50-60 cm</t>
  </si>
  <si>
    <t>C3 40/50/60 - vertakt</t>
  </si>
  <si>
    <t>ø50-60</t>
  </si>
  <si>
    <t>Ilex meserv. Heckenfee</t>
  </si>
  <si>
    <t>ø50-60 (zuilvormig opgeknipt)</t>
  </si>
  <si>
    <t>Ilex meserv. 'Heckenpracht'</t>
  </si>
  <si>
    <t>Ilex meserv. 'Heckenstar'</t>
  </si>
  <si>
    <t>Ilex verticillata</t>
  </si>
  <si>
    <t>GS 1751</t>
  </si>
  <si>
    <t>GS 2118</t>
  </si>
  <si>
    <t>GS 1802</t>
  </si>
  <si>
    <t>GS 1804</t>
  </si>
  <si>
    <t>GS 9352</t>
  </si>
  <si>
    <t>GS 2317/113-8</t>
  </si>
  <si>
    <t>GS 9391 +/- 250cm</t>
  </si>
  <si>
    <t>GS 1463</t>
  </si>
  <si>
    <t>GS 9290 - april</t>
  </si>
  <si>
    <t>fot 3177</t>
  </si>
  <si>
    <t>container 350-400 cm extra</t>
  </si>
  <si>
    <t>GS   ..  c 750L OUD</t>
  </si>
  <si>
    <t>Koelreuteria pan. 'Coral Sun'</t>
  </si>
  <si>
    <t>GS 9372 vertakte 1-stam</t>
  </si>
  <si>
    <t>GS 5455</t>
  </si>
  <si>
    <t>Laburnum wat. 'Vossii'</t>
  </si>
  <si>
    <t>GS 9863</t>
  </si>
  <si>
    <t>GS 9864</t>
  </si>
  <si>
    <t>GS 9305</t>
  </si>
  <si>
    <t>GS 9306</t>
  </si>
  <si>
    <t>GS 9875</t>
  </si>
  <si>
    <t>Lagerstroemia i. 'Dynamite'</t>
  </si>
  <si>
    <t>GS4674</t>
  </si>
  <si>
    <t>Lagerstroemia indica</t>
  </si>
  <si>
    <t>GS 1234</t>
  </si>
  <si>
    <t>GS 9898</t>
  </si>
  <si>
    <t>GS 1233  2 kleuren in 1 plant</t>
  </si>
  <si>
    <t>GS 7496</t>
  </si>
  <si>
    <t>GS 9214</t>
  </si>
  <si>
    <t>GS 9215</t>
  </si>
  <si>
    <t>Lagerstroemia i. 'Nivea'</t>
  </si>
  <si>
    <t>GS 6411 120*200+</t>
  </si>
  <si>
    <t>container 700-800 cm</t>
  </si>
  <si>
    <t>GS 7499</t>
  </si>
  <si>
    <t>Lagerstroemia 'Muskogee'</t>
  </si>
  <si>
    <t>GS 2076</t>
  </si>
  <si>
    <t>GS 9653 - H300350</t>
  </si>
  <si>
    <t>GS 5531</t>
  </si>
  <si>
    <t>GS 5532</t>
  </si>
  <si>
    <t>GS 5533</t>
  </si>
  <si>
    <t>GS 5534</t>
  </si>
  <si>
    <t>GS 5535</t>
  </si>
  <si>
    <t>GS 5536</t>
  </si>
  <si>
    <t>GS 5537</t>
  </si>
  <si>
    <t>GS 5538</t>
  </si>
  <si>
    <t>GS 5539</t>
  </si>
  <si>
    <t>GS 9861</t>
  </si>
  <si>
    <t>GS 9862</t>
  </si>
  <si>
    <t>GS 7950</t>
  </si>
  <si>
    <t>GS 9876</t>
  </si>
  <si>
    <t>GS 9874</t>
  </si>
  <si>
    <t>GS 2065</t>
  </si>
  <si>
    <t>GS 2070</t>
  </si>
  <si>
    <t>Ligustrum j. 'Texanum'</t>
  </si>
  <si>
    <t>GS 6000</t>
  </si>
  <si>
    <t>Ligustrum ovalifolium</t>
  </si>
  <si>
    <t>ø60/80 (zuilvormig opgeknipt)</t>
  </si>
  <si>
    <t>GS 1204 meerstam</t>
  </si>
  <si>
    <t>GS 1207 meerstam</t>
  </si>
  <si>
    <t>Lindera benzoin</t>
  </si>
  <si>
    <t>Liquidambar styraciflua</t>
  </si>
  <si>
    <t>GS 9261</t>
  </si>
  <si>
    <t>GS 9153</t>
  </si>
  <si>
    <t>GS 9048</t>
  </si>
  <si>
    <t>Loropetalum chin. 'Fire Dance'</t>
  </si>
  <si>
    <t>GS 6838 - c110</t>
  </si>
  <si>
    <t>Magnolia denudata</t>
  </si>
  <si>
    <t>GS 9908</t>
  </si>
  <si>
    <t>GS 9870</t>
  </si>
  <si>
    <t xml:space="preserve">GS 8519 </t>
  </si>
  <si>
    <t>Magnolia soulangeana</t>
  </si>
  <si>
    <t>GS 9228</t>
  </si>
  <si>
    <t>GS 9223</t>
  </si>
  <si>
    <t>GS 9224</t>
  </si>
  <si>
    <t>GS 9225</t>
  </si>
  <si>
    <t>GS 9226</t>
  </si>
  <si>
    <t>GS 8860   3 stam extra</t>
  </si>
  <si>
    <t>Magnolia st. 'Rubra'</t>
  </si>
  <si>
    <t>GS 9105</t>
  </si>
  <si>
    <t>Mahonia confusa 'Nara Hiri'</t>
  </si>
  <si>
    <t>c30 50/70</t>
  </si>
  <si>
    <t>Malus 'Dark Rosaleen'</t>
  </si>
  <si>
    <t xml:space="preserve">GS 9710  200*350 </t>
  </si>
  <si>
    <t>Malus 'Butterball'</t>
  </si>
  <si>
    <t>GS 8716</t>
  </si>
  <si>
    <t>Elstar - grotere potmaat / GS5516</t>
  </si>
  <si>
    <t>Elstar - grotere potmaat / GS5517</t>
  </si>
  <si>
    <t>Elstar - kleinere potmaat? GS5549</t>
  </si>
  <si>
    <t>Elstar - kleinere potmaat / GS9775</t>
  </si>
  <si>
    <t>Elstar - kleinere potmaat / GS9776</t>
  </si>
  <si>
    <t xml:space="preserve">Elstar - kleinere potmaat / GS9770 </t>
  </si>
  <si>
    <t xml:space="preserve">Elstar - kleinere potmaat / GS9778 </t>
  </si>
  <si>
    <t>Malus 'Evereste'</t>
  </si>
  <si>
    <t xml:space="preserve">nog 1tje staan?  </t>
  </si>
  <si>
    <t>Malus hupehensis</t>
  </si>
  <si>
    <t>GS 2205/5017-39</t>
  </si>
  <si>
    <t>Malus Red Jewel</t>
  </si>
  <si>
    <t>Nr 830</t>
  </si>
  <si>
    <t>GS 5939/6-55</t>
  </si>
  <si>
    <t>Nr 834</t>
  </si>
  <si>
    <t>GS 2120/51-10</t>
  </si>
  <si>
    <t>GS 8544</t>
  </si>
  <si>
    <t>GS 5565</t>
  </si>
  <si>
    <t>GS 9415</t>
  </si>
  <si>
    <t>Osmanthus armatus</t>
  </si>
  <si>
    <t>GS 6518 - opgeknipt</t>
  </si>
  <si>
    <t>c3</t>
  </si>
  <si>
    <t>GS 7834</t>
  </si>
  <si>
    <t>GS 7469 - H225</t>
  </si>
  <si>
    <t>GS 009 - rood label</t>
  </si>
  <si>
    <t>GS 010 - rood label</t>
  </si>
  <si>
    <t>GS 011 - rood label</t>
  </si>
  <si>
    <t>ø70-80 (zuilvormig opgeknipt)</t>
  </si>
  <si>
    <t>GS 5754</t>
  </si>
  <si>
    <t>GS 9667 - 2stam karakter</t>
  </si>
  <si>
    <t>meerstam, 159</t>
  </si>
  <si>
    <t>GS6949 meerstam</t>
  </si>
  <si>
    <t>GS 1172</t>
  </si>
  <si>
    <t>Osmanthus delavayi 'Latifolius'</t>
  </si>
  <si>
    <t>container 100-125 cm extra</t>
  </si>
  <si>
    <t>GS 4107 100*125-150</t>
  </si>
  <si>
    <t>Osmanthus fortunei</t>
  </si>
  <si>
    <t>GS 8241</t>
  </si>
  <si>
    <t>GS 5795</t>
  </si>
  <si>
    <t>GS 7447</t>
  </si>
  <si>
    <t>GS 7448</t>
  </si>
  <si>
    <t>GS 7449</t>
  </si>
  <si>
    <t>Osmanthus fragrans</t>
  </si>
  <si>
    <t>GS 7672 AB kwal.</t>
  </si>
  <si>
    <t>GS 8144+8145 125-150 grillig</t>
  </si>
  <si>
    <t>GS 5868</t>
  </si>
  <si>
    <t>GS 5986</t>
  </si>
  <si>
    <t>GS 5704 - perceel 3</t>
  </si>
  <si>
    <t>GS 5705 - perceel 3</t>
  </si>
  <si>
    <t>GS 5588 300/+ - perceel 1</t>
  </si>
  <si>
    <t>GS 5589 300/+ - perceel 1</t>
  </si>
  <si>
    <t>GS 9281</t>
  </si>
  <si>
    <t>GS 4367 - H125-150</t>
  </si>
  <si>
    <t>200/+</t>
  </si>
  <si>
    <t>GS 0001 - H200-225</t>
  </si>
  <si>
    <t>Osmanthus heter. 'Rotundifolius'</t>
  </si>
  <si>
    <t>GS 9877</t>
  </si>
  <si>
    <t>Ostrya carpinifolia</t>
  </si>
  <si>
    <t>GS 1291  350+</t>
  </si>
  <si>
    <t>GS 1103 - extra</t>
  </si>
  <si>
    <t>GS 9340</t>
  </si>
  <si>
    <t>GS 9341</t>
  </si>
  <si>
    <t>GS 5914/16-13</t>
  </si>
  <si>
    <t>GS 2149/2013-1</t>
  </si>
  <si>
    <t>Parrotia persica 'Globosa'</t>
  </si>
  <si>
    <t>GS 9103</t>
  </si>
  <si>
    <t>GS 9104</t>
  </si>
  <si>
    <t>GS 9404</t>
  </si>
  <si>
    <t>GS 9405</t>
  </si>
  <si>
    <t>GS 9406</t>
  </si>
  <si>
    <t>GS 9407</t>
  </si>
  <si>
    <t>GS 9402</t>
  </si>
  <si>
    <t>GS 9403</t>
  </si>
  <si>
    <t>Parrotia persica 'Red Sensation'</t>
  </si>
  <si>
    <t>GS 1809 ombrella</t>
  </si>
  <si>
    <t>Parrotia persica 'Bella'</t>
  </si>
  <si>
    <t>Parrotia persica 'Pendula'</t>
  </si>
  <si>
    <t>GS 4044 - grillig 180-200*150-175</t>
  </si>
  <si>
    <t>Parrotia persica 'Vanessa'</t>
  </si>
  <si>
    <t>GS 5684 - H200250</t>
  </si>
  <si>
    <t>Phillyrea angustifolia</t>
  </si>
  <si>
    <t>container 100-120 cm extra</t>
  </si>
  <si>
    <t xml:space="preserve">diam 60+ c40-c55 </t>
  </si>
  <si>
    <t>GS 4795</t>
  </si>
  <si>
    <t>c130 multistam (cfr foto)</t>
  </si>
  <si>
    <t>c70 multistam</t>
  </si>
  <si>
    <t>GS 5861</t>
  </si>
  <si>
    <t>GS 5460</t>
  </si>
  <si>
    <t>Populus alba 'Nivea'</t>
  </si>
  <si>
    <t>GS 1530</t>
  </si>
  <si>
    <t>GS 1531</t>
  </si>
  <si>
    <t>GS 1640</t>
  </si>
  <si>
    <t>GS 1643 - H300350</t>
  </si>
  <si>
    <t>GS 9399</t>
  </si>
  <si>
    <t>GS 8711</t>
  </si>
  <si>
    <t>Prunus campanulata</t>
  </si>
  <si>
    <t>MEGA</t>
  </si>
  <si>
    <t>Prunus incisa 'Paean'</t>
  </si>
  <si>
    <t>GS 9278</t>
  </si>
  <si>
    <t>c4</t>
  </si>
  <si>
    <t>ø50+</t>
  </si>
  <si>
    <t>ø60-70 (zuilvormig opgeknipt)</t>
  </si>
  <si>
    <t>Prunus lusitanica 'Angustifolia'</t>
  </si>
  <si>
    <t>400h*60-80b</t>
  </si>
  <si>
    <t>C3 vertakt</t>
  </si>
  <si>
    <t>Prunus padus</t>
  </si>
  <si>
    <t>Prunus 'Pandora'</t>
  </si>
  <si>
    <t>GS 9041</t>
  </si>
  <si>
    <t>GS 1719</t>
  </si>
  <si>
    <t>GS 1894 - scherpe prijs, schade!</t>
  </si>
  <si>
    <t xml:space="preserve">GS 1903 - 1 stam uitgezaagd </t>
  </si>
  <si>
    <t>Prunus subh. 'Autumnalis'</t>
  </si>
  <si>
    <t>GS 1218  C290</t>
  </si>
  <si>
    <t>Prunus subh. 'Autumnalis Rosea'</t>
  </si>
  <si>
    <t xml:space="preserve">GS 1294 </t>
  </si>
  <si>
    <t>Prunus 'The Bride'</t>
  </si>
  <si>
    <t>+/- 300-350</t>
  </si>
  <si>
    <t>GS 1455</t>
  </si>
  <si>
    <t>GS 8922 350-400 * 250</t>
  </si>
  <si>
    <t>GS 9320 - karakter halfstam</t>
  </si>
  <si>
    <t>GS 8592</t>
  </si>
  <si>
    <t>GS 8593</t>
  </si>
  <si>
    <t>GS 8591</t>
  </si>
  <si>
    <t>GS 9395</t>
  </si>
  <si>
    <t>Prunus yedoensis 'Shidare-yoshino'</t>
  </si>
  <si>
    <t>Pterocarya fraxinifolia</t>
  </si>
  <si>
    <t xml:space="preserve">1st in the row !! not GS </t>
  </si>
  <si>
    <t>Pyrus calleryana 'Chanticleer'</t>
  </si>
  <si>
    <t>GS 2340 meerstam</t>
  </si>
  <si>
    <t>GS 2341 meerstam</t>
  </si>
  <si>
    <t>GS 9148</t>
  </si>
  <si>
    <t>Doyenne - Grillige vorm / GS5515</t>
  </si>
  <si>
    <t>Doyenne - opgesnoeide halfstammen GS5554</t>
  </si>
  <si>
    <t>Doyenne - opgesnoeide halfstammen GS9780</t>
  </si>
  <si>
    <t>Doyenne - opgesnoeide halfstammen GS9781</t>
  </si>
  <si>
    <t>Doyenne - opgesnoeide halfstammen GS9785</t>
  </si>
  <si>
    <t>Doyenne - opgesnoeide halfstammen GS9786</t>
  </si>
  <si>
    <t>GS4938 OLD TREE</t>
  </si>
  <si>
    <t>Pyrus pyraster</t>
  </si>
  <si>
    <t>GS 4718</t>
  </si>
  <si>
    <t>Quercus cerris</t>
  </si>
  <si>
    <t>GS 1811</t>
  </si>
  <si>
    <t>GS 7934 C160</t>
  </si>
  <si>
    <t>GS 1864</t>
  </si>
  <si>
    <t>GS 8662</t>
  </si>
  <si>
    <t>GS 8528</t>
  </si>
  <si>
    <t>GS 9328 - solitair</t>
  </si>
  <si>
    <t>Quercus hispanica 'Diversifolia'</t>
  </si>
  <si>
    <t>container 25-30 HO</t>
  </si>
  <si>
    <t>GS 9412</t>
  </si>
  <si>
    <t>GS 9884</t>
  </si>
  <si>
    <t>GS 9886</t>
  </si>
  <si>
    <t>GS 9479 400h*80b</t>
  </si>
  <si>
    <t xml:space="preserve">GS 9477 400h*80b </t>
  </si>
  <si>
    <t>GS 9476  400h*100b</t>
  </si>
  <si>
    <t>GS 8359</t>
  </si>
  <si>
    <t>container 35-40 HO</t>
  </si>
  <si>
    <t>GS 9416</t>
  </si>
  <si>
    <t>GS 9881</t>
  </si>
  <si>
    <t>GS 9882</t>
  </si>
  <si>
    <t>container 40-45 HO</t>
  </si>
  <si>
    <t>GS 8046 schuine stam  500h*150b</t>
  </si>
  <si>
    <t>container 45-50 HO</t>
  </si>
  <si>
    <t>GS 4248 - H600</t>
  </si>
  <si>
    <t>c3 - aanplant kwaliteit</t>
  </si>
  <si>
    <t>GS 9419 - hoogstam</t>
  </si>
  <si>
    <t>GS 9606 - C600/750</t>
  </si>
  <si>
    <t>GS 9603 - C600/750</t>
  </si>
  <si>
    <t>GS 9282</t>
  </si>
  <si>
    <t>container 100 cm bol</t>
  </si>
  <si>
    <t>rode schaal</t>
  </si>
  <si>
    <t>container 130 cm bol</t>
  </si>
  <si>
    <t>c240 (cfr foto)</t>
  </si>
  <si>
    <t>c25-30</t>
  </si>
  <si>
    <t>c50+</t>
  </si>
  <si>
    <t>c30-c40</t>
  </si>
  <si>
    <t>c50-c80</t>
  </si>
  <si>
    <t>GS 6729 - ø130</t>
  </si>
  <si>
    <t>c90</t>
  </si>
  <si>
    <t>GS 8033 - GS 8039 c230 80b</t>
  </si>
  <si>
    <t>GS 9643 - H500+</t>
  </si>
  <si>
    <t>GS 9563 - H500+</t>
  </si>
  <si>
    <t>GS 8462</t>
  </si>
  <si>
    <t>GS 1626</t>
  </si>
  <si>
    <t>GS 1627</t>
  </si>
  <si>
    <t>GS onbekend</t>
  </si>
  <si>
    <t>GS 9330</t>
  </si>
  <si>
    <t>container 20-25 HO leiboom</t>
  </si>
  <si>
    <t>stam 200 + rek: 180x180</t>
  </si>
  <si>
    <t>Quercus ilex rotundifolia</t>
  </si>
  <si>
    <t>GS 9659 - C1000</t>
  </si>
  <si>
    <t>Quercus palustris 'Isabel'</t>
  </si>
  <si>
    <t>GS 5456</t>
  </si>
  <si>
    <t>stambush</t>
  </si>
  <si>
    <t>GS 2186/60-40</t>
  </si>
  <si>
    <t>Quercus phellos 'Latifolia'</t>
  </si>
  <si>
    <t>GS 9322</t>
  </si>
  <si>
    <t>GS 9323</t>
  </si>
  <si>
    <t>GS 6808</t>
  </si>
  <si>
    <t>GS 6950</t>
  </si>
  <si>
    <t>container 60-70 HO</t>
  </si>
  <si>
    <t>GS 6899</t>
  </si>
  <si>
    <t>GS 8459</t>
  </si>
  <si>
    <t>GS 8450</t>
  </si>
  <si>
    <t>GS 8468</t>
  </si>
  <si>
    <t>c160 mulistem</t>
  </si>
  <si>
    <t>GS 6541 c230</t>
  </si>
  <si>
    <t>GS 6667</t>
  </si>
  <si>
    <t>GS 9338 - stamschade</t>
  </si>
  <si>
    <t>Quercus pyrenaica</t>
  </si>
  <si>
    <t>GS 6890</t>
  </si>
  <si>
    <t>Quercus robur</t>
  </si>
  <si>
    <t>GS 2198/2024-14</t>
  </si>
  <si>
    <t>GS 2218/6010-12</t>
  </si>
  <si>
    <t>foto Bert</t>
  </si>
  <si>
    <t>GS 1909</t>
  </si>
  <si>
    <t>GS 9588 - 1-stam grillig</t>
  </si>
  <si>
    <t>GS 9892</t>
  </si>
  <si>
    <t>GS 9638 c750</t>
  </si>
  <si>
    <t>GS 9560 - c1000</t>
  </si>
  <si>
    <t>GS 9601 - C1000</t>
  </si>
  <si>
    <t>Quercus trojana</t>
  </si>
  <si>
    <t>GS 2235/221-6</t>
  </si>
  <si>
    <t>Quercus turneri 'Pseudoturneri'</t>
  </si>
  <si>
    <t>GS 8786   600-700</t>
  </si>
  <si>
    <t>Quercus variabilis</t>
  </si>
  <si>
    <t>GS 2190/74-7</t>
  </si>
  <si>
    <t>GS 1203 ombrella 150*150-175</t>
  </si>
  <si>
    <t>Rhododendron (AC) 'Plüsch'</t>
  </si>
  <si>
    <t>GS 9009 - 160/180* 180-200</t>
  </si>
  <si>
    <t>Rhus aromatica</t>
  </si>
  <si>
    <t>GS 9242</t>
  </si>
  <si>
    <t>C80 meerstam licht</t>
  </si>
  <si>
    <t>GS 8532</t>
  </si>
  <si>
    <t>GS 8496</t>
  </si>
  <si>
    <t>GS 8501</t>
  </si>
  <si>
    <t>Rhus typhina 'Dissecta'</t>
  </si>
  <si>
    <t>GS 1737</t>
  </si>
  <si>
    <t>GS 1738</t>
  </si>
  <si>
    <t>Robinia margaretta 'Casque Rouge'</t>
  </si>
  <si>
    <t>Robinia ps. 'Tortuosa'</t>
  </si>
  <si>
    <t>GS 2217/6002-3</t>
  </si>
  <si>
    <t>GS 2189/6002-8</t>
  </si>
  <si>
    <t>GS 2222/201-17</t>
  </si>
  <si>
    <t>GS 2221/201-15</t>
  </si>
  <si>
    <t>Salix alba</t>
  </si>
  <si>
    <t>GS 1671  knot (ø160)</t>
  </si>
  <si>
    <t>Salix babylonica</t>
  </si>
  <si>
    <t>GS 5863</t>
  </si>
  <si>
    <t>Sambucus nigra Black Beauty</t>
  </si>
  <si>
    <t>GS 2005</t>
  </si>
  <si>
    <t>Sassafras albidum</t>
  </si>
  <si>
    <t>GS 2144/2004-8</t>
  </si>
  <si>
    <t>Sorbus alnifolia submollis</t>
  </si>
  <si>
    <t>GS 9152</t>
  </si>
  <si>
    <t>Sorbus folgneri 'Emiel'</t>
  </si>
  <si>
    <t>Sorbus wilfordii</t>
  </si>
  <si>
    <t>GS 9191</t>
  </si>
  <si>
    <t>GS 8288</t>
  </si>
  <si>
    <t>GS 5966 - H400500</t>
  </si>
  <si>
    <t>GS 7813</t>
  </si>
  <si>
    <t>GS 7817</t>
  </si>
  <si>
    <t>GS 7812</t>
  </si>
  <si>
    <t>GS 8784- laadschade</t>
  </si>
  <si>
    <t>Sycoparrotia semidecidua</t>
  </si>
  <si>
    <t>GS 2273/282-5</t>
  </si>
  <si>
    <t>GS 7096 - soort nog te bepalen</t>
  </si>
  <si>
    <t>Syringa v. Beauty of Moscow</t>
  </si>
  <si>
    <t>GS 1899</t>
  </si>
  <si>
    <t>Syringa v. 'Sensation'</t>
  </si>
  <si>
    <t>GS 2423</t>
  </si>
  <si>
    <t>Tamarix africanus - White</t>
  </si>
  <si>
    <t>GS 8087</t>
  </si>
  <si>
    <t>GS 8110</t>
  </si>
  <si>
    <t>GS 8304</t>
  </si>
  <si>
    <t>Tamarix gallica</t>
  </si>
  <si>
    <t>Gs 4505 RUW - AB kwal.</t>
  </si>
  <si>
    <t>Tamarix parviflora</t>
  </si>
  <si>
    <t>GS 2439  350*400</t>
  </si>
  <si>
    <t>Tamarix ramosissima</t>
  </si>
  <si>
    <t xml:space="preserve">GS 4725  </t>
  </si>
  <si>
    <t>Tamarix ramosissima 'Pink Cascade'</t>
  </si>
  <si>
    <t>GS 1552</t>
  </si>
  <si>
    <t>GS 1553</t>
  </si>
  <si>
    <t>GS 1554</t>
  </si>
  <si>
    <t>Tamarix ramosissima 'Rubra'</t>
  </si>
  <si>
    <t>GS 6825 - c80</t>
  </si>
  <si>
    <t>Tamarix tetrandra</t>
  </si>
  <si>
    <t>container 80-90 HO</t>
  </si>
  <si>
    <t>GS 4034  450hoog</t>
  </si>
  <si>
    <t>GS 2417</t>
  </si>
  <si>
    <t>Toona sinensis 'Flamingo'</t>
  </si>
  <si>
    <t>GS 2001</t>
  </si>
  <si>
    <t>GS 2000</t>
  </si>
  <si>
    <t>Trachelospermum asiaticum</t>
  </si>
  <si>
    <t>GS 9013</t>
  </si>
  <si>
    <t>Ulmus parvifolia</t>
  </si>
  <si>
    <t>GS 2183/6025-7</t>
  </si>
  <si>
    <t>GS 2223/202-2</t>
  </si>
  <si>
    <t>GS 2225/202-7</t>
  </si>
  <si>
    <t>GS 2210/7028-2</t>
  </si>
  <si>
    <t>GS 9217</t>
  </si>
  <si>
    <t>GS 9280</t>
  </si>
  <si>
    <t>GS 9409</t>
  </si>
  <si>
    <t>GS 9408</t>
  </si>
  <si>
    <t>GS 4047</t>
  </si>
  <si>
    <t>Gs 2428</t>
  </si>
  <si>
    <t>Viburnum carlesii 'Juddii'</t>
  </si>
  <si>
    <t>GS 5990</t>
  </si>
  <si>
    <t>Viburnum plic. 'Summer Snowflake'</t>
  </si>
  <si>
    <t>GS 8684</t>
  </si>
  <si>
    <t>ombrella</t>
  </si>
  <si>
    <t>GS 8640</t>
  </si>
  <si>
    <t>GS 8641</t>
  </si>
  <si>
    <t>GS 5988</t>
  </si>
  <si>
    <t>GS 4365 - H100-125 'Eve Price'</t>
  </si>
  <si>
    <t>Vitex agnus-castus</t>
  </si>
  <si>
    <t>GS 9101</t>
  </si>
  <si>
    <t>250/+ lint multistam</t>
  </si>
  <si>
    <t>Gs 2437</t>
  </si>
  <si>
    <t>GS 2155/3005-3</t>
  </si>
  <si>
    <t>GS 2228/224-12</t>
  </si>
  <si>
    <t>GS 2301/23-40</t>
  </si>
  <si>
    <t>GS 2187/6008-1</t>
  </si>
  <si>
    <t>GS 1611</t>
  </si>
  <si>
    <t>GS 1091 - c180</t>
  </si>
  <si>
    <t>GS 7253 - c155</t>
  </si>
  <si>
    <t>GS 1582 - speciaal</t>
  </si>
  <si>
    <t>GS 9440</t>
  </si>
  <si>
    <t>GS 9441</t>
  </si>
  <si>
    <t>GS 1439 - H300+</t>
  </si>
  <si>
    <t>GS 2207/7023-4 / - solitair op 1 stam</t>
  </si>
  <si>
    <t>GS 9149 - H300400</t>
  </si>
  <si>
    <t>GS 9292 - april</t>
  </si>
  <si>
    <t>GS 7984</t>
  </si>
  <si>
    <t>GS 9150</t>
  </si>
  <si>
    <t>GS 9137 - 2-stam</t>
  </si>
  <si>
    <t>GS 9158 - scheef</t>
  </si>
  <si>
    <t>GS 8707</t>
  </si>
  <si>
    <t>GS 8709</t>
  </si>
  <si>
    <t>GS 8599</t>
  </si>
  <si>
    <t>Zelkova serrata 'Variegata'</t>
  </si>
  <si>
    <t>GS 4057</t>
  </si>
  <si>
    <t>GS 7486</t>
  </si>
  <si>
    <t>Ziziphus jujuba</t>
  </si>
  <si>
    <t>GS 9878 - ok voor €950</t>
  </si>
  <si>
    <t>GS 8122 'Lang'</t>
  </si>
  <si>
    <t>GS 1274</t>
  </si>
  <si>
    <t>GS 8289</t>
  </si>
  <si>
    <t>GS 6416 grillige 1stam 3035</t>
  </si>
  <si>
    <t>GS 6414</t>
  </si>
  <si>
    <t>GS 2172/309-62</t>
  </si>
  <si>
    <t>GS 2173/309-58</t>
  </si>
  <si>
    <t>Pinus contorta</t>
  </si>
  <si>
    <t>GS 1209   c120  bonsai 150*125</t>
  </si>
  <si>
    <t>GS 9867</t>
  </si>
  <si>
    <t>GS 9866+9865</t>
  </si>
  <si>
    <t>GS 7466</t>
  </si>
  <si>
    <t>Pinus mugo 'Minimops'</t>
  </si>
  <si>
    <t>container 40-50 cm extra</t>
  </si>
  <si>
    <t xml:space="preserve">40+ breed </t>
  </si>
  <si>
    <t>Pinus mugo mugo</t>
  </si>
  <si>
    <t>GS 7527 - c35</t>
  </si>
  <si>
    <t>Pinus mugo pumilio</t>
  </si>
  <si>
    <t>GS 7524 - c35</t>
  </si>
  <si>
    <t>Pinus mugo uncinata</t>
  </si>
  <si>
    <t>GS 8748</t>
  </si>
  <si>
    <t>GS 8749</t>
  </si>
  <si>
    <t>GS 1538</t>
  </si>
  <si>
    <t>container halfstam</t>
  </si>
  <si>
    <t>GS 9868</t>
  </si>
  <si>
    <t>GS 9869</t>
  </si>
  <si>
    <t>GS 8166</t>
  </si>
  <si>
    <t>Pinus nigra 'Oregon Green'</t>
  </si>
  <si>
    <t>GS 9097</t>
  </si>
  <si>
    <t>GS 9098</t>
  </si>
  <si>
    <t>GS 9099</t>
  </si>
  <si>
    <t>Pinus parv. 'Negishi'</t>
  </si>
  <si>
    <t>GS 9537</t>
  </si>
  <si>
    <t>GS 9543</t>
  </si>
  <si>
    <t>GS 9544</t>
  </si>
  <si>
    <t>Pinus parv. 'Tempelhof'</t>
  </si>
  <si>
    <t>GS 8761  200*250h</t>
  </si>
  <si>
    <t>Pinus pinea</t>
  </si>
  <si>
    <t>GS 2466</t>
  </si>
  <si>
    <t>GS 2468</t>
  </si>
  <si>
    <t>GS 7409</t>
  </si>
  <si>
    <t>GS 6410</t>
  </si>
  <si>
    <t>GS 8164</t>
  </si>
  <si>
    <t>GS 9243 - vertakte kruin</t>
  </si>
  <si>
    <t>GS 9230 - kromme stam</t>
  </si>
  <si>
    <t>GS 9245 - laag vertakt</t>
  </si>
  <si>
    <t>GS 9244</t>
  </si>
  <si>
    <t>GS 9249</t>
  </si>
  <si>
    <t>GS 1795</t>
  </si>
  <si>
    <t>GS 9163</t>
  </si>
  <si>
    <t>GS 1198 3-stam</t>
  </si>
  <si>
    <t>GS 5916/9-67 - karakter solitair</t>
  </si>
  <si>
    <t>GS 1210 350/+ solitair</t>
  </si>
  <si>
    <t>GS 8853 'Glauca' - Pinea form 2 stem</t>
  </si>
  <si>
    <t>GS 3038 krom</t>
  </si>
  <si>
    <t>GS 2252/257-10 - solitair op 1 stam</t>
  </si>
  <si>
    <t>G S8655 grey needles</t>
  </si>
  <si>
    <t>GS 5919/9-28 - karakter solitair</t>
  </si>
  <si>
    <t>GS 2258/257-2 - solitair op 1 stam</t>
  </si>
  <si>
    <t>GS 8745 1-STAM</t>
  </si>
  <si>
    <t>GS 8744  1-STAM</t>
  </si>
  <si>
    <t>solitair</t>
  </si>
  <si>
    <t>GS 8733</t>
  </si>
  <si>
    <t>GS 8590</t>
  </si>
  <si>
    <t>Pinus sylv. 'Glauca Compacta'</t>
  </si>
  <si>
    <t>Pinus sylv. 'Norske Typ'</t>
  </si>
  <si>
    <t>GS 1131 - 55-60 H550</t>
  </si>
  <si>
    <t>GS 7395 'Brepo'</t>
  </si>
  <si>
    <t>GS 8901 250*250</t>
  </si>
  <si>
    <t>GS 9303</t>
  </si>
  <si>
    <t>GS 8977 ombrella 225-250*200-250</t>
  </si>
  <si>
    <t>GS 8772    250-300*275-300</t>
  </si>
  <si>
    <t>GS 8903 300*250</t>
  </si>
  <si>
    <t>350*250</t>
  </si>
  <si>
    <t>ø70-90 - extra bossig</t>
  </si>
  <si>
    <t>ø80-100 - grotere maten op aanvraag</t>
  </si>
  <si>
    <t>Tsuga canadensis</t>
  </si>
  <si>
    <t>Corylus 'Webb's Prize Cob'</t>
  </si>
  <si>
    <t>GS 6843 - c290</t>
  </si>
  <si>
    <t>GS 7900</t>
  </si>
  <si>
    <t>GS 7901</t>
  </si>
  <si>
    <t>GS 2003  +- 300 cm</t>
  </si>
  <si>
    <t>Juglans r. 'Buccaneer'</t>
  </si>
  <si>
    <t>Malus d. 'Beverly'</t>
  </si>
  <si>
    <t>Malus d. 'Bramley's Seedling'</t>
  </si>
  <si>
    <t>Pyrus c. 'Red Spire'</t>
  </si>
  <si>
    <t>GS 1997</t>
  </si>
  <si>
    <t>Rosmarinus officinalis</t>
  </si>
  <si>
    <t>container 125-150 cm extra</t>
  </si>
  <si>
    <t xml:space="preserve">tss 100-150 mooie </t>
  </si>
  <si>
    <t>Cornus angustata 'Empress of China'</t>
  </si>
  <si>
    <t>GS 5613 - c50</t>
  </si>
  <si>
    <t>100/120 ø35/40</t>
  </si>
  <si>
    <t>GS 9569 -100-120b opgesnoeid</t>
  </si>
  <si>
    <t>GS 8447  diam 100-120</t>
  </si>
  <si>
    <t>GS 9582 diam 180+</t>
  </si>
  <si>
    <t>GS 9572 150b  opgesnoeid</t>
  </si>
  <si>
    <t>GS 7650 - ø250 H450</t>
  </si>
  <si>
    <t>GS 1480 - ø125 H400 ijl</t>
  </si>
  <si>
    <t>GS 9595 100-120b opgesnoeid</t>
  </si>
  <si>
    <t>Airpot 500-600 cm</t>
  </si>
  <si>
    <t>Airpot 70-80 HO</t>
  </si>
  <si>
    <t>Airpot 150-200 cm</t>
  </si>
  <si>
    <t>Airpot 200 cm bijenkorf</t>
  </si>
  <si>
    <t>Airpot 225 cm bijenkorf</t>
  </si>
  <si>
    <t>Airpot 50-60</t>
  </si>
  <si>
    <t>Airpot 800-900 cm</t>
  </si>
  <si>
    <t xml:space="preserve"> - GS 9397</t>
  </si>
  <si>
    <t xml:space="preserve"> - GS 8635</t>
  </si>
  <si>
    <t xml:space="preserve"> - GS 1959</t>
  </si>
  <si>
    <t xml:space="preserve"> - GS 7442</t>
  </si>
  <si>
    <t xml:space="preserve"> - GS 1870</t>
  </si>
  <si>
    <t xml:space="preserve"> - GS 2035</t>
  </si>
  <si>
    <t xml:space="preserve"> - GS 9379</t>
  </si>
  <si>
    <t xml:space="preserve"> - GS 2224/200-3</t>
  </si>
  <si>
    <t xml:space="preserve"> - GS 2191/78-1</t>
  </si>
  <si>
    <t xml:space="preserve"> - GS 2150/78-12</t>
  </si>
  <si>
    <t xml:space="preserve"> - GS 2192/78-20</t>
  </si>
  <si>
    <t xml:space="preserve"> - GS 7383</t>
  </si>
  <si>
    <t xml:space="preserve"> - GS 7385</t>
  </si>
  <si>
    <t xml:space="preserve"> GS 1653</t>
  </si>
  <si>
    <t xml:space="preserve"> - GS 2382 meerstam</t>
  </si>
  <si>
    <t xml:space="preserve"> - GS 2388 meerstam</t>
  </si>
  <si>
    <t xml:space="preserve">GS 7974 / </t>
  </si>
  <si>
    <t xml:space="preserve"> GS 5356</t>
  </si>
  <si>
    <t xml:space="preserve"> - GS 8535 </t>
  </si>
  <si>
    <t xml:space="preserve">GS 1971 / </t>
  </si>
  <si>
    <t xml:space="preserve">GS 1975 / </t>
  </si>
  <si>
    <t xml:space="preserve">GS 1977 / </t>
  </si>
  <si>
    <t xml:space="preserve"> - GS 2219</t>
  </si>
  <si>
    <t xml:space="preserve"> - GS 5940</t>
  </si>
  <si>
    <t xml:space="preserve"> - GS 5932</t>
  </si>
  <si>
    <t xml:space="preserve"> - GS 2181</t>
  </si>
  <si>
    <t xml:space="preserve"> - GS 2180/6028-9</t>
  </si>
  <si>
    <t xml:space="preserve"> - GS 2199/6028-1</t>
  </si>
  <si>
    <t xml:space="preserve"> - GS 2264 </t>
  </si>
  <si>
    <t xml:space="preserve">GS 9350 / </t>
  </si>
  <si>
    <t xml:space="preserve">GS 1452 /  </t>
  </si>
  <si>
    <t xml:space="preserve"> - GS 9260</t>
  </si>
  <si>
    <t xml:space="preserve"> - GS 9269</t>
  </si>
  <si>
    <t xml:space="preserve"> - GS 5473 - ø175</t>
  </si>
  <si>
    <t xml:space="preserve"> - GS 7447 - ø150</t>
  </si>
  <si>
    <t xml:space="preserve"> - GS 2163/H300350 </t>
  </si>
  <si>
    <t xml:space="preserve"> - GS 2257</t>
  </si>
  <si>
    <t xml:space="preserve"> - GS 2164</t>
  </si>
  <si>
    <t xml:space="preserve"> - GS 2297/ H250300</t>
  </si>
  <si>
    <t xml:space="preserve"> - GS 2041</t>
  </si>
  <si>
    <t xml:space="preserve"> - GS 2043</t>
  </si>
  <si>
    <t xml:space="preserve"> - GS 2044</t>
  </si>
  <si>
    <t xml:space="preserve"> - GS 2045</t>
  </si>
  <si>
    <t xml:space="preserve"> - GS 2047</t>
  </si>
  <si>
    <t xml:space="preserve"> - GS 2048</t>
  </si>
  <si>
    <t xml:space="preserve"> GS 3284/535-44</t>
  </si>
  <si>
    <t xml:space="preserve"> - GS 2193/6033-24</t>
  </si>
  <si>
    <t xml:space="preserve"> - zoals GS 5892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</si>
</sst>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10" xfId="0" applyFont="1" applyBorder="1"/>
    <xf numFmtId="0" fontId="0" fillId="0" borderId="10" xfId="0" applyBorder="1"/>
    <xf numFmtId="16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31"/>
  <sheetViews>
    <sheetView tabSelected="1" workbookViewId="0">
      <selection activeCell="G15" sqref="G15"/>
    </sheetView>
  </sheetViews>
  <sheetFormatPr defaultRowHeight="15" x14ac:dyDescent="0.25"/>
  <cols>
    <col min="1" max="1" width="6.28515625" bestFit="1" customWidth="1"/>
    <col min="2" max="2" width="7.28515625" customWidth="1"/>
    <col min="3" max="3" width="35.85546875" bestFit="1" customWidth="1"/>
    <col min="4" max="4" width="54.85546875" bestFit="1" customWidth="1"/>
    <col min="5" max="5" width="51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tr">
        <f>HYPERLINK("https://www.treecommerce.nl/messenger/photo.php?photo=4f3cddc5a24b54843ae2e0348ea63a62","Photo")</f>
        <v>Photo</v>
      </c>
      <c r="B2" s="2">
        <v>1</v>
      </c>
      <c r="C2" s="2" t="s">
        <v>5</v>
      </c>
      <c r="D2" s="2" t="s">
        <v>6</v>
      </c>
      <c r="E2" s="2" t="s">
        <v>7</v>
      </c>
    </row>
    <row r="3" spans="1:5" x14ac:dyDescent="0.25">
      <c r="A3" s="2" t="str">
        <f>HYPERLINK("https://www.treecommerce.nl/messenger/photo.php?photo=47a4df4141e2e8ad3b855c47eb546c84","Photo")</f>
        <v>Photo</v>
      </c>
      <c r="B3" s="2">
        <v>1</v>
      </c>
      <c r="C3" s="2" t="s">
        <v>5</v>
      </c>
      <c r="D3" s="2" t="s">
        <v>809</v>
      </c>
      <c r="E3" s="2" t="s">
        <v>810</v>
      </c>
    </row>
    <row r="4" spans="1:5" x14ac:dyDescent="0.25">
      <c r="A4" s="2" t="str">
        <f>HYPERLINK("https://www.treecommerce.nl/messenger/photo.php?photo=e8222c6d6a4e81495f227f12781eee1b","Photo")</f>
        <v>Photo</v>
      </c>
      <c r="B4" s="2">
        <v>1</v>
      </c>
      <c r="C4" s="2" t="s">
        <v>8</v>
      </c>
      <c r="D4" s="2" t="s">
        <v>811</v>
      </c>
      <c r="E4" s="2" t="s">
        <v>812</v>
      </c>
    </row>
    <row r="5" spans="1:5" x14ac:dyDescent="0.25">
      <c r="A5" s="2" t="str">
        <f>HYPERLINK("https://www.treecommerce.nl/messenger/photo.php?photo=f5a5292f4a22736d60bef4683c08de5a","Photo")</f>
        <v>Photo</v>
      </c>
      <c r="B5" s="2">
        <v>1</v>
      </c>
      <c r="C5" s="2" t="s">
        <v>8</v>
      </c>
      <c r="D5" s="2" t="s">
        <v>813</v>
      </c>
      <c r="E5" s="2" t="s">
        <v>814</v>
      </c>
    </row>
    <row r="6" spans="1:5" x14ac:dyDescent="0.25">
      <c r="A6" s="2" t="str">
        <f>HYPERLINK("https://www.treecommerce.nl/messenger/photo.php?photo=b83bea0ef153501cfe0c8deceabb3398","Photo")</f>
        <v>Photo</v>
      </c>
      <c r="B6" s="2">
        <v>1</v>
      </c>
      <c r="C6" s="2" t="s">
        <v>8</v>
      </c>
      <c r="D6" s="2" t="s">
        <v>13</v>
      </c>
      <c r="E6" s="2" t="s">
        <v>815</v>
      </c>
    </row>
    <row r="7" spans="1:5" x14ac:dyDescent="0.25">
      <c r="A7" s="2" t="str">
        <f>HYPERLINK("https://www.treecommerce.nl/messenger/photo.php?photo=2165cd077d402711466e856db68c7d40","Photo")</f>
        <v>Photo</v>
      </c>
      <c r="B7" s="2">
        <v>1</v>
      </c>
      <c r="C7" s="2" t="s">
        <v>8</v>
      </c>
      <c r="D7" s="2" t="s">
        <v>1672</v>
      </c>
      <c r="E7" s="2" t="s">
        <v>1679</v>
      </c>
    </row>
    <row r="8" spans="1:5" x14ac:dyDescent="0.25">
      <c r="A8" s="2" t="str">
        <f>HYPERLINK("https://www.treecommerce.nl/messenger/photo.php?photo=2377b353718d834e09a3105576315ac1","Photo")</f>
        <v>Photo</v>
      </c>
      <c r="B8" s="2">
        <v>1</v>
      </c>
      <c r="C8" s="2" t="s">
        <v>9</v>
      </c>
      <c r="D8" s="2" t="s">
        <v>11</v>
      </c>
      <c r="E8" s="2" t="s">
        <v>12</v>
      </c>
    </row>
    <row r="9" spans="1:5" x14ac:dyDescent="0.25">
      <c r="A9" s="2" t="str">
        <f>HYPERLINK("https://www.treecommerce.nl/messenger/photo.php?photo=8f6cdc0061ca6f18f365d7380d091cc3","Photo")</f>
        <v>Photo</v>
      </c>
      <c r="B9" s="2">
        <v>1</v>
      </c>
      <c r="C9" s="2" t="s">
        <v>9</v>
      </c>
      <c r="D9" s="2" t="s">
        <v>13</v>
      </c>
      <c r="E9" s="2" t="s">
        <v>14</v>
      </c>
    </row>
    <row r="10" spans="1:5" x14ac:dyDescent="0.25">
      <c r="A10" s="2" t="str">
        <f>HYPERLINK("https://www.treecommerce.nl/messenger/photo.php?photo=4eb47e45e9d7e807d28031b805e7ae72","Photo")</f>
        <v>Photo</v>
      </c>
      <c r="B10" s="2">
        <v>1</v>
      </c>
      <c r="C10" s="2" t="s">
        <v>9</v>
      </c>
      <c r="D10" s="2" t="s">
        <v>15</v>
      </c>
      <c r="E10" s="2" t="s">
        <v>16</v>
      </c>
    </row>
    <row r="11" spans="1:5" x14ac:dyDescent="0.25">
      <c r="A11" s="2" t="str">
        <f>HYPERLINK("https://www.treecommerce.nl/messenger/photo.php?photo=c743e9e0a845783016d75a110248a22d","Photo")</f>
        <v>Photo</v>
      </c>
      <c r="B11" s="2">
        <v>1</v>
      </c>
      <c r="C11" s="2" t="s">
        <v>9</v>
      </c>
      <c r="D11" s="2" t="s">
        <v>6</v>
      </c>
      <c r="E11" s="2" t="s">
        <v>10</v>
      </c>
    </row>
    <row r="12" spans="1:5" x14ac:dyDescent="0.25">
      <c r="A12" s="2" t="str">
        <f>HYPERLINK("https://www.treecommerce.nl/messenger/photo.php?photo=1dd7c4cf2cb577eb0a2069c920ef991d","Photo")</f>
        <v>Photo</v>
      </c>
      <c r="B12" s="2">
        <v>1</v>
      </c>
      <c r="C12" s="2" t="s">
        <v>9</v>
      </c>
      <c r="D12" s="2" t="s">
        <v>740</v>
      </c>
      <c r="E12" s="2" t="s">
        <v>816</v>
      </c>
    </row>
    <row r="13" spans="1:5" x14ac:dyDescent="0.25">
      <c r="A13" s="2" t="str">
        <f>HYPERLINK("https://www.treecommerce.nl/messenger/photo.php?photo=6470cd39f0f2e7ef2ef44760e76d7121","Photo")</f>
        <v>Photo</v>
      </c>
      <c r="B13" s="2">
        <v>1</v>
      </c>
      <c r="C13" s="2" t="s">
        <v>9</v>
      </c>
      <c r="D13" s="2" t="s">
        <v>11</v>
      </c>
      <c r="E13" s="2" t="s">
        <v>818</v>
      </c>
    </row>
    <row r="14" spans="1:5" x14ac:dyDescent="0.25">
      <c r="A14" s="2" t="str">
        <f>HYPERLINK("https://www.treecommerce.nl/messenger/photo.php?photo=f98a35066270f12111d3cc2e37f40ba2","Photo")</f>
        <v>Photo</v>
      </c>
      <c r="B14" s="2">
        <v>1</v>
      </c>
      <c r="C14" s="2" t="s">
        <v>9</v>
      </c>
      <c r="D14" s="2" t="s">
        <v>11</v>
      </c>
      <c r="E14" s="2" t="s">
        <v>819</v>
      </c>
    </row>
    <row r="15" spans="1:5" x14ac:dyDescent="0.25">
      <c r="A15" s="2" t="str">
        <f>HYPERLINK("https://www.treecommerce.nl/messenger/photo.php?photo=abbedbb5929e429f9de8ed91178bc0db","Photo")</f>
        <v>Photo</v>
      </c>
      <c r="B15" s="2">
        <v>1</v>
      </c>
      <c r="C15" s="2" t="s">
        <v>9</v>
      </c>
      <c r="D15" s="2" t="s">
        <v>13</v>
      </c>
      <c r="E15" s="2" t="s">
        <v>1680</v>
      </c>
    </row>
    <row r="16" spans="1:5" x14ac:dyDescent="0.25">
      <c r="A16" s="2" t="str">
        <f>HYPERLINK("https://www.treecommerce.nl/messenger/photo.php?photo=006ef4c21797e1dce93737bb675bc5b9","Photo")</f>
        <v>Photo</v>
      </c>
      <c r="B16" s="2">
        <v>1</v>
      </c>
      <c r="C16" s="2" t="s">
        <v>9</v>
      </c>
      <c r="D16" s="2" t="s">
        <v>19</v>
      </c>
      <c r="E16" s="2"/>
    </row>
    <row r="17" spans="1:5" x14ac:dyDescent="0.25">
      <c r="A17" s="2" t="str">
        <f>HYPERLINK("https://www.treecommerce.nl/messenger/photo.php?photo=1b771e5fa4976798e586dccdcfe922d0","Photo")</f>
        <v>Photo</v>
      </c>
      <c r="B17" s="2">
        <v>1</v>
      </c>
      <c r="C17" s="2" t="s">
        <v>9</v>
      </c>
      <c r="D17" s="2" t="s">
        <v>102</v>
      </c>
      <c r="E17" s="2" t="s">
        <v>817</v>
      </c>
    </row>
    <row r="18" spans="1:5" x14ac:dyDescent="0.25">
      <c r="A18" s="2" t="str">
        <f>HYPERLINK("https://www.treecommerce.nl/messenger/photo.php?photo=a79bbe2c097d5afe9cc61ad64a71ff65","Photo")</f>
        <v>Photo</v>
      </c>
      <c r="B18" s="2">
        <v>1</v>
      </c>
      <c r="C18" s="2" t="s">
        <v>9</v>
      </c>
      <c r="D18" s="2" t="s">
        <v>240</v>
      </c>
      <c r="E18" s="2"/>
    </row>
    <row r="19" spans="1:5" x14ac:dyDescent="0.25">
      <c r="A19" s="2" t="str">
        <f>HYPERLINK("https://www.treecommerce.nl/messenger/photo.php?photo=0240fbb375c9ecf2f2235f00e1ef6efd","Photo")</f>
        <v>Photo</v>
      </c>
      <c r="B19" s="2">
        <v>1</v>
      </c>
      <c r="C19" s="2" t="s">
        <v>9</v>
      </c>
      <c r="D19" s="2" t="s">
        <v>33</v>
      </c>
      <c r="E19" s="2" t="s">
        <v>820</v>
      </c>
    </row>
    <row r="20" spans="1:5" x14ac:dyDescent="0.25">
      <c r="A20" s="2" t="str">
        <f>HYPERLINK("https://www.treecommerce.nl/messenger/photo.php?photo=8a105e9f10806d0e13fefba61426f8fc","Photo")</f>
        <v>Photo</v>
      </c>
      <c r="B20" s="2">
        <v>1</v>
      </c>
      <c r="C20" s="2" t="s">
        <v>9</v>
      </c>
      <c r="D20" s="2" t="s">
        <v>33</v>
      </c>
      <c r="E20" s="2" t="s">
        <v>821</v>
      </c>
    </row>
    <row r="21" spans="1:5" x14ac:dyDescent="0.25">
      <c r="A21" s="2" t="str">
        <f>HYPERLINK("https://www.treecommerce.nl/messenger/photo.php?photo=2e4b4b08afd3cb91756776653e334193","Photo")</f>
        <v>Photo</v>
      </c>
      <c r="B21" s="2">
        <v>1</v>
      </c>
      <c r="C21" s="2" t="s">
        <v>9</v>
      </c>
      <c r="D21" s="2" t="s">
        <v>33</v>
      </c>
      <c r="E21" s="2" t="s">
        <v>822</v>
      </c>
    </row>
    <row r="22" spans="1:5" x14ac:dyDescent="0.25">
      <c r="A22" s="2" t="str">
        <f>HYPERLINK("https://www.treecommerce.nl/messenger/photo.php?photo=49aec9474fa080da5d605bd26877f5a3","Photo")</f>
        <v>Photo</v>
      </c>
      <c r="B22" s="2">
        <v>1</v>
      </c>
      <c r="C22" s="2" t="s">
        <v>9</v>
      </c>
      <c r="D22" s="2" t="s">
        <v>243</v>
      </c>
      <c r="E22" s="2"/>
    </row>
    <row r="23" spans="1:5" x14ac:dyDescent="0.25">
      <c r="A23" s="2" t="str">
        <f>HYPERLINK("https://www.treecommerce.nl/messenger/photo.php?photo=2b658ba4fb43e29c32271ae357af93ec","Photo")</f>
        <v>Photo</v>
      </c>
      <c r="B23" s="2">
        <v>1</v>
      </c>
      <c r="C23" s="2" t="s">
        <v>9</v>
      </c>
      <c r="D23" s="2" t="s">
        <v>1673</v>
      </c>
      <c r="E23" s="2"/>
    </row>
    <row r="24" spans="1:5" x14ac:dyDescent="0.25">
      <c r="A24" s="2" t="str">
        <f>HYPERLINK("https://www.treecommerce.nl/messenger/photo.php?photo=e8b805efbc3486c500e0944080946a00","Photo")</f>
        <v>Photo</v>
      </c>
      <c r="B24" s="2">
        <v>1</v>
      </c>
      <c r="C24" s="2" t="s">
        <v>9</v>
      </c>
      <c r="D24" s="2" t="s">
        <v>6</v>
      </c>
      <c r="E24" s="2" t="s">
        <v>17</v>
      </c>
    </row>
    <row r="25" spans="1:5" x14ac:dyDescent="0.25">
      <c r="A25" s="2" t="str">
        <f>HYPERLINK("https://www.treecommerce.nl/messenger/photo.php?photo=0d15142db816fed65b4539aae580f797","Photo")</f>
        <v>Photo</v>
      </c>
      <c r="B25" s="2">
        <v>1</v>
      </c>
      <c r="C25" s="2" t="s">
        <v>18</v>
      </c>
      <c r="D25" s="2" t="s">
        <v>19</v>
      </c>
      <c r="E25" s="2" t="s">
        <v>20</v>
      </c>
    </row>
    <row r="26" spans="1:5" x14ac:dyDescent="0.25">
      <c r="A26" s="2" t="str">
        <f>HYPERLINK("https://www.treecommerce.nl/messenger/photo.php?photo=22f9d7a383859a44ba267da3e7b3a8aa","Photo")</f>
        <v>Photo</v>
      </c>
      <c r="B26" s="2">
        <v>1</v>
      </c>
      <c r="C26" s="2" t="s">
        <v>18</v>
      </c>
      <c r="D26" s="2" t="s">
        <v>19</v>
      </c>
      <c r="E26" s="2" t="s">
        <v>21</v>
      </c>
    </row>
    <row r="27" spans="1:5" x14ac:dyDescent="0.25">
      <c r="A27" s="2" t="str">
        <f>HYPERLINK("https://www.treecommerce.nl/messenger/photo.php?photo=641fe648df3f8505d2644163acde31f4","Photo")</f>
        <v>Photo</v>
      </c>
      <c r="B27" s="2">
        <v>1</v>
      </c>
      <c r="C27" s="2" t="s">
        <v>823</v>
      </c>
      <c r="D27" s="2" t="s">
        <v>72</v>
      </c>
      <c r="E27" s="2" t="s">
        <v>824</v>
      </c>
    </row>
    <row r="28" spans="1:5" x14ac:dyDescent="0.25">
      <c r="A28" s="2" t="str">
        <f>HYPERLINK("https://www.treecommerce.nl/messenger/photo.php?photo=08d834766948ed2612ebf4ae6a743cc7","Photo")</f>
        <v>Photo</v>
      </c>
      <c r="B28" s="2">
        <v>1</v>
      </c>
      <c r="C28" s="2" t="s">
        <v>823</v>
      </c>
      <c r="D28" s="2" t="s">
        <v>23</v>
      </c>
      <c r="E28" s="2" t="s">
        <v>825</v>
      </c>
    </row>
    <row r="29" spans="1:5" x14ac:dyDescent="0.25">
      <c r="A29" s="2" t="str">
        <f>HYPERLINK("https://www.treecommerce.nl/messenger/photo.php?photo=28dd1dc3c55e86db13ca40db8c8f3a2b","Photo")</f>
        <v>Photo</v>
      </c>
      <c r="B29" s="2">
        <v>1</v>
      </c>
      <c r="C29" s="2" t="s">
        <v>826</v>
      </c>
      <c r="D29" s="2" t="s">
        <v>827</v>
      </c>
      <c r="E29" s="2" t="s">
        <v>828</v>
      </c>
    </row>
    <row r="30" spans="1:5" x14ac:dyDescent="0.25">
      <c r="A30" s="2" t="str">
        <f>HYPERLINK("https://www.treecommerce.nl/messenger/photo.php?photo=1818c0f628b6c9ee582a4c6c9d82afac","Photo")</f>
        <v>Photo</v>
      </c>
      <c r="B30" s="2">
        <v>1</v>
      </c>
      <c r="C30" s="2" t="s">
        <v>826</v>
      </c>
      <c r="D30" s="2" t="s">
        <v>811</v>
      </c>
      <c r="E30" s="2" t="s">
        <v>829</v>
      </c>
    </row>
    <row r="31" spans="1:5" x14ac:dyDescent="0.25">
      <c r="A31" s="2" t="str">
        <f>HYPERLINK("https://www.treecommerce.nl/messenger/photo.php?photo=a1a0a4521aa12285ad16d405042b2dd7","Photo")</f>
        <v>Photo</v>
      </c>
      <c r="B31" s="2">
        <v>1</v>
      </c>
      <c r="C31" s="2" t="s">
        <v>826</v>
      </c>
      <c r="D31" s="2" t="s">
        <v>72</v>
      </c>
      <c r="E31" s="2" t="s">
        <v>830</v>
      </c>
    </row>
    <row r="32" spans="1:5" x14ac:dyDescent="0.25">
      <c r="A32" s="2" t="str">
        <f>HYPERLINK("https://www.treecommerce.nl/messenger/photo.php?photo=37697ead31194a8a5819ec4b3f4a0571","Photo")</f>
        <v>Photo</v>
      </c>
      <c r="B32" s="2">
        <v>1</v>
      </c>
      <c r="C32" s="2" t="s">
        <v>826</v>
      </c>
      <c r="D32" s="2" t="s">
        <v>72</v>
      </c>
      <c r="E32" s="2" t="s">
        <v>831</v>
      </c>
    </row>
    <row r="33" spans="1:5" x14ac:dyDescent="0.25">
      <c r="A33" s="2" t="str">
        <f>HYPERLINK("https://www.treecommerce.nl/messenger/photo.php?photo=27e69b63302dd811c261c317171e7fbb","Photo")</f>
        <v>Photo</v>
      </c>
      <c r="B33" s="2">
        <v>1</v>
      </c>
      <c r="C33" s="2" t="s">
        <v>826</v>
      </c>
      <c r="D33" s="2" t="s">
        <v>11</v>
      </c>
      <c r="E33" s="2" t="s">
        <v>832</v>
      </c>
    </row>
    <row r="34" spans="1:5" x14ac:dyDescent="0.25">
      <c r="A34" s="2" t="str">
        <f>HYPERLINK("https://www.treecommerce.nl/messenger/photo.php?photo=0b2e11460d3c3a2b052659313ea257a7","Photo")</f>
        <v>Photo</v>
      </c>
      <c r="B34" s="2">
        <v>1</v>
      </c>
      <c r="C34" s="2" t="s">
        <v>22</v>
      </c>
      <c r="D34" s="2" t="s">
        <v>23</v>
      </c>
      <c r="E34" s="2" t="s">
        <v>24</v>
      </c>
    </row>
    <row r="35" spans="1:5" x14ac:dyDescent="0.25">
      <c r="A35" s="2" t="str">
        <f>HYPERLINK("https://www.treecommerce.nl/messenger/photo.php?photo=0b3ae4f2676fb766204618a0aa5eedb8","Photo")</f>
        <v>Photo</v>
      </c>
      <c r="B35" s="2">
        <v>1</v>
      </c>
      <c r="C35" s="2" t="s">
        <v>22</v>
      </c>
      <c r="D35" s="2" t="s">
        <v>19</v>
      </c>
      <c r="E35" s="2" t="s">
        <v>25</v>
      </c>
    </row>
    <row r="36" spans="1:5" x14ac:dyDescent="0.25">
      <c r="A36" s="2" t="str">
        <f>HYPERLINK("https://www.treecommerce.nl/messenger/photo.php?photo=6ec4158fe358e8a42b6bdf03ed39cf56","Photo")</f>
        <v>Photo</v>
      </c>
      <c r="B36" s="2">
        <v>1</v>
      </c>
      <c r="C36" s="2" t="s">
        <v>22</v>
      </c>
      <c r="D36" s="2" t="s">
        <v>740</v>
      </c>
      <c r="E36" s="2" t="s">
        <v>833</v>
      </c>
    </row>
    <row r="37" spans="1:5" x14ac:dyDescent="0.25">
      <c r="A37" s="2" t="str">
        <f>HYPERLINK("https://www.treecommerce.nl/messenger/photo.php?photo=3d69f0b46ba8d5970b9041270170b94e","Photo")</f>
        <v>Photo</v>
      </c>
      <c r="B37" s="2">
        <v>1</v>
      </c>
      <c r="C37" s="2" t="s">
        <v>22</v>
      </c>
      <c r="D37" s="2" t="s">
        <v>72</v>
      </c>
      <c r="E37" s="2" t="s">
        <v>835</v>
      </c>
    </row>
    <row r="38" spans="1:5" x14ac:dyDescent="0.25">
      <c r="A38" s="2" t="str">
        <f>HYPERLINK("https://www.treecommerce.nl/messenger/photo.php?photo=0d820029b83459aa12e865d913029ede","Photo")</f>
        <v>Photo</v>
      </c>
      <c r="B38" s="2">
        <v>1</v>
      </c>
      <c r="C38" s="2" t="s">
        <v>22</v>
      </c>
      <c r="D38" s="2" t="s">
        <v>11</v>
      </c>
      <c r="E38" s="2" t="s">
        <v>836</v>
      </c>
    </row>
    <row r="39" spans="1:5" x14ac:dyDescent="0.25">
      <c r="A39" s="2" t="str">
        <f>HYPERLINK("https://www.treecommerce.nl/messenger/photo.php?photo=68104602d6638dc3cfacba5002637a5d","Photo")</f>
        <v>Photo</v>
      </c>
      <c r="B39" s="2">
        <v>1</v>
      </c>
      <c r="C39" s="2" t="s">
        <v>22</v>
      </c>
      <c r="D39" s="2" t="s">
        <v>90</v>
      </c>
      <c r="E39" s="2" t="s">
        <v>1681</v>
      </c>
    </row>
    <row r="40" spans="1:5" x14ac:dyDescent="0.25">
      <c r="A40" s="2" t="str">
        <f>HYPERLINK("https://www.treecommerce.nl/messenger/photo.php?photo=2c4df6966dad2edaa14efa8a99aa1cb9","Photo")</f>
        <v>Photo</v>
      </c>
      <c r="B40" s="2">
        <v>1</v>
      </c>
      <c r="C40" s="2" t="s">
        <v>22</v>
      </c>
      <c r="D40" s="2" t="s">
        <v>1672</v>
      </c>
      <c r="E40" s="2" t="s">
        <v>26</v>
      </c>
    </row>
    <row r="41" spans="1:5" x14ac:dyDescent="0.25">
      <c r="A41" s="2" t="str">
        <f>HYPERLINK("https://www.treecommerce.nl/messenger/photo.php?photo=eaf896fac623a83d41e541246c3f95ea","Photo")</f>
        <v>Photo</v>
      </c>
      <c r="B41" s="2">
        <v>1</v>
      </c>
      <c r="C41" s="2" t="s">
        <v>22</v>
      </c>
      <c r="D41" s="2" t="s">
        <v>1673</v>
      </c>
      <c r="E41" s="2" t="s">
        <v>834</v>
      </c>
    </row>
    <row r="42" spans="1:5" x14ac:dyDescent="0.25">
      <c r="A42" s="2" t="str">
        <f>HYPERLINK("https://www.treecommerce.nl/messenger/photo.php?photo=f9f5484a8cc371a5396a6f8204f4961e","Photo")</f>
        <v>Photo</v>
      </c>
      <c r="B42" s="2">
        <v>1</v>
      </c>
      <c r="C42" s="2" t="s">
        <v>837</v>
      </c>
      <c r="D42" s="2" t="s">
        <v>827</v>
      </c>
      <c r="E42" s="2" t="s">
        <v>838</v>
      </c>
    </row>
    <row r="43" spans="1:5" x14ac:dyDescent="0.25">
      <c r="A43" s="2" t="str">
        <f>HYPERLINK("https://www.treecommerce.nl/messenger/photo.php?photo=1a280170640c0b71a44a7be655aa281c","Photo")</f>
        <v>Photo</v>
      </c>
      <c r="B43" s="2">
        <v>1</v>
      </c>
      <c r="C43" s="2" t="s">
        <v>852</v>
      </c>
      <c r="D43" s="2" t="s">
        <v>809</v>
      </c>
      <c r="E43" s="2" t="s">
        <v>853</v>
      </c>
    </row>
    <row r="44" spans="1:5" x14ac:dyDescent="0.25">
      <c r="A44" s="2" t="str">
        <f>HYPERLINK("https://www.treecommerce.nl/messenger/photo.php?photo=1a8352de620fd498cc95884320a584e7","Photo")</f>
        <v>Photo</v>
      </c>
      <c r="B44" s="2">
        <v>1</v>
      </c>
      <c r="C44" s="2" t="s">
        <v>854</v>
      </c>
      <c r="D44" s="2" t="s">
        <v>809</v>
      </c>
      <c r="E44" s="2" t="s">
        <v>855</v>
      </c>
    </row>
    <row r="45" spans="1:5" x14ac:dyDescent="0.25">
      <c r="A45" s="2" t="str">
        <f>HYPERLINK("https://www.treecommerce.nl/messenger/photo.php?photo=7fd08f49e6d66ea55fda49f1205e17a3","Photo")</f>
        <v>Photo</v>
      </c>
      <c r="B45" s="2">
        <v>1</v>
      </c>
      <c r="C45" s="2" t="s">
        <v>27</v>
      </c>
      <c r="D45" s="2" t="s">
        <v>19</v>
      </c>
      <c r="E45" s="2" t="s">
        <v>28</v>
      </c>
    </row>
    <row r="46" spans="1:5" x14ac:dyDescent="0.25">
      <c r="A46" s="2" t="str">
        <f>HYPERLINK("https://www.treecommerce.nl/messenger/photo.php?photo=beda1b9a4bba37814e335e1f8c0fc983","Photo")</f>
        <v>Photo</v>
      </c>
      <c r="B46" s="2">
        <v>1</v>
      </c>
      <c r="C46" s="2" t="s">
        <v>27</v>
      </c>
      <c r="D46" s="2" t="s">
        <v>809</v>
      </c>
      <c r="E46" s="2" t="s">
        <v>856</v>
      </c>
    </row>
    <row r="47" spans="1:5" x14ac:dyDescent="0.25">
      <c r="A47" s="2" t="str">
        <f>HYPERLINK("https://www.treecommerce.nl/messenger/photo.php?photo=667084a46b665e1ceb546528085edbc4","Photo")</f>
        <v>Photo</v>
      </c>
      <c r="B47" s="2">
        <v>1</v>
      </c>
      <c r="C47" s="2" t="s">
        <v>27</v>
      </c>
      <c r="D47" s="2" t="s">
        <v>811</v>
      </c>
      <c r="E47" s="2" t="s">
        <v>857</v>
      </c>
    </row>
    <row r="48" spans="1:5" x14ac:dyDescent="0.25">
      <c r="A48" s="2" t="str">
        <f>HYPERLINK("https://www.treecommerce.nl/messenger/photo.php?photo=32a0df718ce01d93b27024a314422047","Photo")</f>
        <v>Photo</v>
      </c>
      <c r="B48" s="2">
        <v>1</v>
      </c>
      <c r="C48" s="2" t="s">
        <v>27</v>
      </c>
      <c r="D48" s="2" t="s">
        <v>847</v>
      </c>
      <c r="E48" s="2" t="s">
        <v>858</v>
      </c>
    </row>
    <row r="49" spans="1:5" x14ac:dyDescent="0.25">
      <c r="A49" s="2" t="str">
        <f>HYPERLINK("https://www.treecommerce.nl/messenger/photo.php?photo=4f1fa9d94d4f23c9a729ff8a09206130","Photo")</f>
        <v>Photo</v>
      </c>
      <c r="B49" s="2">
        <v>1</v>
      </c>
      <c r="C49" s="2" t="s">
        <v>27</v>
      </c>
      <c r="D49" s="2" t="s">
        <v>840</v>
      </c>
      <c r="E49" s="2" t="s">
        <v>859</v>
      </c>
    </row>
    <row r="50" spans="1:5" x14ac:dyDescent="0.25">
      <c r="A50" s="2" t="str">
        <f>HYPERLINK("https://www.treecommerce.nl/messenger/photo.php?photo=52773c3c5d5bc7a7219607443e4403a0","Photo")</f>
        <v>Photo</v>
      </c>
      <c r="B50" s="2">
        <v>1</v>
      </c>
      <c r="C50" s="2" t="s">
        <v>29</v>
      </c>
      <c r="D50" s="2" t="s">
        <v>6</v>
      </c>
      <c r="E50" s="2" t="s">
        <v>30</v>
      </c>
    </row>
    <row r="51" spans="1:5" x14ac:dyDescent="0.25">
      <c r="A51" s="2" t="str">
        <f>HYPERLINK("https://www.treecommerce.nl/messenger/photo.php?photo=3eb0c7899577644e6dd5c49f4c36b214","Photo")</f>
        <v>Photo</v>
      </c>
      <c r="B51" s="2">
        <v>1</v>
      </c>
      <c r="C51" s="2" t="s">
        <v>839</v>
      </c>
      <c r="D51" s="2" t="s">
        <v>840</v>
      </c>
      <c r="E51" s="2" t="s">
        <v>841</v>
      </c>
    </row>
    <row r="52" spans="1:5" x14ac:dyDescent="0.25">
      <c r="A52" s="2" t="str">
        <f>HYPERLINK("https://www.treecommerce.nl/messenger/photo.php?photo=2cd272802695248ca90dce61a0700f42","Photo")</f>
        <v>Photo</v>
      </c>
      <c r="B52" s="2">
        <v>1</v>
      </c>
      <c r="C52" s="2" t="s">
        <v>860</v>
      </c>
      <c r="D52" s="2" t="s">
        <v>809</v>
      </c>
      <c r="E52" s="2" t="s">
        <v>862</v>
      </c>
    </row>
    <row r="53" spans="1:5" x14ac:dyDescent="0.25">
      <c r="A53" s="2" t="str">
        <f>HYPERLINK("https://www.treecommerce.nl/messenger/photo.php?photo=1044b5268990a80c2d510ba9929f1269","Photo")</f>
        <v>Photo</v>
      </c>
      <c r="B53" s="2">
        <v>1</v>
      </c>
      <c r="C53" s="2" t="s">
        <v>860</v>
      </c>
      <c r="D53" s="2" t="s">
        <v>863</v>
      </c>
      <c r="E53" s="2" t="s">
        <v>864</v>
      </c>
    </row>
    <row r="54" spans="1:5" x14ac:dyDescent="0.25">
      <c r="A54" s="2" t="str">
        <f>HYPERLINK("https://www.treecommerce.nl/messenger/photo.php?photo=0cdbdd17c608c11b1a590e2db70d52e7","Photo")</f>
        <v>Photo</v>
      </c>
      <c r="B54" s="2">
        <v>1</v>
      </c>
      <c r="C54" s="2" t="s">
        <v>860</v>
      </c>
      <c r="D54" s="2" t="s">
        <v>740</v>
      </c>
      <c r="E54" s="2" t="s">
        <v>861</v>
      </c>
    </row>
    <row r="55" spans="1:5" x14ac:dyDescent="0.25">
      <c r="A55" s="2" t="str">
        <f>HYPERLINK("https://www.treecommerce.nl/messenger/photo.php?photo=07f6560f1a5116191a25b6d5d03da7fc","Photo")</f>
        <v>Photo</v>
      </c>
      <c r="B55" s="2">
        <v>1</v>
      </c>
      <c r="C55" s="2" t="s">
        <v>865</v>
      </c>
      <c r="D55" s="2" t="s">
        <v>811</v>
      </c>
      <c r="E55" s="2" t="s">
        <v>866</v>
      </c>
    </row>
    <row r="56" spans="1:5" x14ac:dyDescent="0.25">
      <c r="A56" s="2" t="str">
        <f>HYPERLINK("https://www.treecommerce.nl/messenger/photo.php?photo=3502b46e35fbd88e69da64c4eeac3cd8","Photo")</f>
        <v>Photo</v>
      </c>
      <c r="B56" s="2">
        <v>1</v>
      </c>
      <c r="C56" s="2" t="s">
        <v>867</v>
      </c>
      <c r="D56" s="2" t="s">
        <v>811</v>
      </c>
      <c r="E56" s="2" t="s">
        <v>868</v>
      </c>
    </row>
    <row r="57" spans="1:5" x14ac:dyDescent="0.25">
      <c r="A57" s="2" t="str">
        <f>HYPERLINK("https://www.treecommerce.nl/messenger/photo.php?photo=32549a788effce0fbc74f535cbb5cd5e","Photo")</f>
        <v>Photo</v>
      </c>
      <c r="B57" s="2">
        <v>1</v>
      </c>
      <c r="C57" s="2" t="s">
        <v>869</v>
      </c>
      <c r="D57" s="2" t="s">
        <v>870</v>
      </c>
      <c r="E57" s="2" t="s">
        <v>871</v>
      </c>
    </row>
    <row r="58" spans="1:5" x14ac:dyDescent="0.25">
      <c r="A58" s="2" t="str">
        <f>HYPERLINK("https://www.treecommerce.nl/messenger/photo.php?photo=79659a48212f949f2a0697c77f4232f9","Photo")</f>
        <v>Photo</v>
      </c>
      <c r="B58" s="2">
        <v>1</v>
      </c>
      <c r="C58" s="2" t="s">
        <v>778</v>
      </c>
      <c r="D58" s="2" t="s">
        <v>843</v>
      </c>
      <c r="E58" s="2"/>
    </row>
    <row r="59" spans="1:5" x14ac:dyDescent="0.25">
      <c r="A59" s="2" t="str">
        <f>HYPERLINK("https://www.treecommerce.nl/messenger/photo.php?photo=b55bb48f8808eff4d50c7162d98f6a47","Photo")</f>
        <v>Photo</v>
      </c>
      <c r="B59" s="2">
        <v>1</v>
      </c>
      <c r="C59" s="2" t="s">
        <v>778</v>
      </c>
      <c r="D59" s="2" t="s">
        <v>827</v>
      </c>
      <c r="E59" s="2" t="s">
        <v>844</v>
      </c>
    </row>
    <row r="60" spans="1:5" x14ac:dyDescent="0.25">
      <c r="A60" s="2" t="str">
        <f>HYPERLINK("https://www.treecommerce.nl/messenger/photo.php?photo=f5b2f18049a6417cffea4a1c2f55a124","Photo")</f>
        <v>Photo</v>
      </c>
      <c r="B60" s="2">
        <v>1</v>
      </c>
      <c r="C60" s="2" t="s">
        <v>778</v>
      </c>
      <c r="D60" s="2" t="s">
        <v>809</v>
      </c>
      <c r="E60" s="2" t="s">
        <v>845</v>
      </c>
    </row>
    <row r="61" spans="1:5" x14ac:dyDescent="0.25">
      <c r="A61" s="2" t="str">
        <f>HYPERLINK("https://www.treecommerce.nl/messenger/photo.php?photo=b462412901333845b25a80b27530387b","Photo")</f>
        <v>Photo</v>
      </c>
      <c r="B61" s="2">
        <v>1</v>
      </c>
      <c r="C61" s="2" t="s">
        <v>778</v>
      </c>
      <c r="D61" s="2" t="s">
        <v>809</v>
      </c>
      <c r="E61" s="2" t="s">
        <v>846</v>
      </c>
    </row>
    <row r="62" spans="1:5" x14ac:dyDescent="0.25">
      <c r="A62" s="2" t="str">
        <f>HYPERLINK("https://www.treecommerce.nl/messenger/photo.php?photo=8a9b3818f0992295f1db308e14c2f43a","Photo")</f>
        <v>Photo</v>
      </c>
      <c r="B62" s="2">
        <v>1</v>
      </c>
      <c r="C62" s="2" t="s">
        <v>778</v>
      </c>
      <c r="D62" s="2" t="s">
        <v>847</v>
      </c>
      <c r="E62" s="2" t="s">
        <v>848</v>
      </c>
    </row>
    <row r="63" spans="1:5" x14ac:dyDescent="0.25">
      <c r="A63" s="2" t="str">
        <f>HYPERLINK("https://www.treecommerce.nl/messenger/photo.php?photo=ee13264a4b8ed4301b7870c714c7ac01","Photo")</f>
        <v>Photo</v>
      </c>
      <c r="B63" s="2">
        <v>1</v>
      </c>
      <c r="C63" s="2" t="s">
        <v>778</v>
      </c>
      <c r="D63" s="2" t="s">
        <v>840</v>
      </c>
      <c r="E63" s="2" t="s">
        <v>849</v>
      </c>
    </row>
    <row r="64" spans="1:5" x14ac:dyDescent="0.25">
      <c r="A64" s="2" t="str">
        <f>HYPERLINK("https://www.treecommerce.nl/messenger/photo.php?photo=06deaf1ea47b65beefe302cbbdb47a76","Photo")</f>
        <v>Photo</v>
      </c>
      <c r="B64" s="2">
        <v>1</v>
      </c>
      <c r="C64" s="2" t="s">
        <v>778</v>
      </c>
      <c r="D64" s="2" t="s">
        <v>840</v>
      </c>
      <c r="E64" s="2" t="s">
        <v>850</v>
      </c>
    </row>
    <row r="65" spans="1:5" x14ac:dyDescent="0.25">
      <c r="A65" s="2" t="str">
        <f>HYPERLINK("https://www.treecommerce.nl/messenger/photo.php?photo=01cf9ddc0b25ed12dff4d1832580a293","Photo")</f>
        <v>Photo</v>
      </c>
      <c r="B65" s="2">
        <v>1</v>
      </c>
      <c r="C65" s="2" t="s">
        <v>778</v>
      </c>
      <c r="D65" s="2" t="s">
        <v>840</v>
      </c>
      <c r="E65" s="2" t="s">
        <v>851</v>
      </c>
    </row>
    <row r="66" spans="1:5" x14ac:dyDescent="0.25">
      <c r="A66" s="2" t="str">
        <f>HYPERLINK("https://www.treecommerce.nl/messenger/photo.php?photo=34881e67d7c61489c16f894e88946a9f","Photo")</f>
        <v>Photo</v>
      </c>
      <c r="B66" s="2">
        <v>1</v>
      </c>
      <c r="C66" s="2" t="s">
        <v>778</v>
      </c>
      <c r="D66" s="2" t="s">
        <v>740</v>
      </c>
      <c r="E66" s="2" t="s">
        <v>842</v>
      </c>
    </row>
    <row r="67" spans="1:5" x14ac:dyDescent="0.25">
      <c r="A67" s="2" t="str">
        <f>HYPERLINK("https://www.treecommerce.nl/messenger/photo.php?photo=9d5e26286f22ec1774fbe97f0b615a69","Photo")</f>
        <v>Photo</v>
      </c>
      <c r="B67" s="2">
        <v>1</v>
      </c>
      <c r="C67" s="2" t="s">
        <v>778</v>
      </c>
      <c r="D67" s="2" t="s">
        <v>11</v>
      </c>
      <c r="E67" s="2" t="s">
        <v>1682</v>
      </c>
    </row>
    <row r="68" spans="1:5" x14ac:dyDescent="0.25">
      <c r="A68" s="2" t="str">
        <f>HYPERLINK("https://www.treecommerce.nl/messenger/photo.php?photo=e0c557e00f382dc12c1e82d0088f6f53","Photo")</f>
        <v>Photo</v>
      </c>
      <c r="B68" s="2">
        <v>1</v>
      </c>
      <c r="C68" s="2" t="s">
        <v>872</v>
      </c>
      <c r="D68" s="2" t="s">
        <v>19</v>
      </c>
      <c r="E68" s="2" t="s">
        <v>873</v>
      </c>
    </row>
    <row r="69" spans="1:5" x14ac:dyDescent="0.25">
      <c r="A69" s="2" t="str">
        <f>HYPERLINK("https://www.treecommerce.nl/messenger/photo.php?photo=899557a1024f48c1b6612dc418144043","Photo")</f>
        <v>Photo</v>
      </c>
      <c r="B69" s="2">
        <v>1</v>
      </c>
      <c r="C69" s="2" t="s">
        <v>872</v>
      </c>
      <c r="D69" s="2" t="s">
        <v>240</v>
      </c>
      <c r="E69" s="2"/>
    </row>
    <row r="70" spans="1:5" x14ac:dyDescent="0.25">
      <c r="A70" s="2" t="str">
        <f>HYPERLINK("https://www.treecommerce.nl/messenger/photo.php?photo=30f4a3cf9ec2b2cbb5594d336529f91b","Photo")</f>
        <v>Photo</v>
      </c>
      <c r="B70" s="2">
        <v>1</v>
      </c>
      <c r="C70" s="2" t="s">
        <v>872</v>
      </c>
      <c r="D70" s="2" t="s">
        <v>243</v>
      </c>
      <c r="E70" s="2"/>
    </row>
    <row r="71" spans="1:5" x14ac:dyDescent="0.25">
      <c r="A71" s="2" t="str">
        <f>HYPERLINK("https://www.treecommerce.nl/messenger/photo.php?photo=95e09be7fa86924097db14e60641d613","Photo")</f>
        <v>Photo</v>
      </c>
      <c r="B71" s="2">
        <v>1</v>
      </c>
      <c r="C71" s="2" t="s">
        <v>872</v>
      </c>
      <c r="D71" s="2" t="s">
        <v>1673</v>
      </c>
      <c r="E71" s="2"/>
    </row>
    <row r="72" spans="1:5" x14ac:dyDescent="0.25">
      <c r="A72" s="2" t="str">
        <f>HYPERLINK("https://www.treecommerce.nl/messenger/photo.php?photo=2fd63a7e65826115a59706f271133536","Photo")</f>
        <v>Photo</v>
      </c>
      <c r="B72" s="2">
        <v>1</v>
      </c>
      <c r="C72" s="2" t="s">
        <v>31</v>
      </c>
      <c r="D72" s="2" t="s">
        <v>15</v>
      </c>
      <c r="E72" s="2" t="s">
        <v>32</v>
      </c>
    </row>
    <row r="73" spans="1:5" x14ac:dyDescent="0.25">
      <c r="A73" s="2" t="str">
        <f>HYPERLINK("https://www.treecommerce.nl/messenger/photo.php?photo=415f7ef99668b0c93ffd8155a58843ec","Photo")</f>
        <v>Photo</v>
      </c>
      <c r="B73" s="2">
        <v>1</v>
      </c>
      <c r="C73" s="2" t="s">
        <v>31</v>
      </c>
      <c r="D73" s="2" t="s">
        <v>33</v>
      </c>
      <c r="E73" s="2" t="s">
        <v>34</v>
      </c>
    </row>
    <row r="74" spans="1:5" x14ac:dyDescent="0.25">
      <c r="A74" s="2" t="str">
        <f>HYPERLINK("https://www.treecommerce.nl/messenger/photo.php?photo=b3367b4a0683b862b82695d5a556ab7f","Photo")</f>
        <v>Photo</v>
      </c>
      <c r="B74" s="2">
        <v>1</v>
      </c>
      <c r="C74" s="2" t="s">
        <v>31</v>
      </c>
      <c r="D74" s="2" t="s">
        <v>33</v>
      </c>
      <c r="E74" s="2" t="s">
        <v>35</v>
      </c>
    </row>
    <row r="75" spans="1:5" x14ac:dyDescent="0.25">
      <c r="A75" s="2" t="str">
        <f>HYPERLINK("https://www.treecommerce.nl/messenger/photo.php?photo=1ecd09baa40f550e7ae39b2de22c362f","Photo")</f>
        <v>Photo</v>
      </c>
      <c r="B75" s="2">
        <v>1</v>
      </c>
      <c r="C75" s="2" t="s">
        <v>36</v>
      </c>
      <c r="D75" s="2" t="s">
        <v>37</v>
      </c>
      <c r="E75" s="2" t="s">
        <v>38</v>
      </c>
    </row>
    <row r="76" spans="1:5" x14ac:dyDescent="0.25">
      <c r="A76" s="2" t="str">
        <f>HYPERLINK("https://www.treecommerce.nl/messenger/photo.php?photo=459cb4867702200f1eeceda816972f74","Photo")</f>
        <v>Photo</v>
      </c>
      <c r="B76" s="2">
        <v>1</v>
      </c>
      <c r="C76" s="2" t="s">
        <v>39</v>
      </c>
      <c r="D76" s="2" t="s">
        <v>33</v>
      </c>
      <c r="E76" s="2" t="s">
        <v>40</v>
      </c>
    </row>
    <row r="77" spans="1:5" x14ac:dyDescent="0.25">
      <c r="A77" s="2" t="str">
        <f>HYPERLINK("https://www.treecommerce.nl/messenger/photo.php?photo=1f5c33b4e637f1dc5b825d66acbaa349","Photo")</f>
        <v>Photo</v>
      </c>
      <c r="B77" s="2">
        <v>1</v>
      </c>
      <c r="C77" s="2" t="s">
        <v>874</v>
      </c>
      <c r="D77" s="2" t="s">
        <v>13</v>
      </c>
      <c r="E77" s="2" t="s">
        <v>1683</v>
      </c>
    </row>
    <row r="78" spans="1:5" x14ac:dyDescent="0.25">
      <c r="A78" s="2" t="str">
        <f>HYPERLINK("https://www.treecommerce.nl/messenger/photo.php?photo=75301d10f68931d902d5de490b12575e","Photo")</f>
        <v>Photo</v>
      </c>
      <c r="B78" s="2">
        <v>1</v>
      </c>
      <c r="C78" s="2" t="s">
        <v>41</v>
      </c>
      <c r="D78" s="2" t="s">
        <v>23</v>
      </c>
      <c r="E78" s="2" t="s">
        <v>42</v>
      </c>
    </row>
    <row r="79" spans="1:5" x14ac:dyDescent="0.25">
      <c r="A79" s="2" t="str">
        <f>HYPERLINK("https://www.treecommerce.nl/messenger/photo.php?photo=0b5db1a0c0ec40d1fc781ae094f52ff3","Photo")</f>
        <v>Photo</v>
      </c>
      <c r="B79" s="2">
        <v>1</v>
      </c>
      <c r="C79" s="2" t="s">
        <v>43</v>
      </c>
      <c r="D79" s="2" t="s">
        <v>23</v>
      </c>
      <c r="E79" s="2" t="s">
        <v>44</v>
      </c>
    </row>
    <row r="80" spans="1:5" x14ac:dyDescent="0.25">
      <c r="A80" s="2" t="str">
        <f>HYPERLINK("https://www.treecommerce.nl/messenger/photo.php?photo=a082edf7bf95e287607c28a4db3c72d7","Photo")</f>
        <v>Photo</v>
      </c>
      <c r="B80" s="2">
        <v>1</v>
      </c>
      <c r="C80" s="2" t="s">
        <v>43</v>
      </c>
      <c r="D80" s="2" t="s">
        <v>19</v>
      </c>
      <c r="E80" s="2" t="s">
        <v>45</v>
      </c>
    </row>
    <row r="81" spans="1:5" x14ac:dyDescent="0.25">
      <c r="A81" s="2" t="str">
        <f>HYPERLINK("https://www.treecommerce.nl/messenger/photo.php?photo=60a7d116ed595b5d22cb312cd1bffae1","Photo")</f>
        <v>Photo</v>
      </c>
      <c r="B81" s="2">
        <v>1</v>
      </c>
      <c r="C81" s="2" t="s">
        <v>46</v>
      </c>
      <c r="D81" s="2" t="s">
        <v>13</v>
      </c>
      <c r="E81" s="2" t="s">
        <v>47</v>
      </c>
    </row>
    <row r="82" spans="1:5" x14ac:dyDescent="0.25">
      <c r="A82" s="2" t="str">
        <f>HYPERLINK("https://www.treecommerce.nl/messenger/photo.php?photo=b5a7d4d040174ca61cb8a772a7e3d7f2","Photo")</f>
        <v>Photo</v>
      </c>
      <c r="B82" s="2">
        <v>1</v>
      </c>
      <c r="C82" s="2" t="s">
        <v>875</v>
      </c>
      <c r="D82" s="2" t="s">
        <v>37</v>
      </c>
      <c r="E82" s="2" t="s">
        <v>876</v>
      </c>
    </row>
    <row r="83" spans="1:5" x14ac:dyDescent="0.25">
      <c r="A83" s="2" t="str">
        <f>HYPERLINK("https://www.treecommerce.nl/messenger/photo.php?photo=0a97a61648fcc6fc1425fad8c20bd337","Photo")</f>
        <v>Photo</v>
      </c>
      <c r="B83" s="2">
        <v>1</v>
      </c>
      <c r="C83" s="2" t="s">
        <v>51</v>
      </c>
      <c r="D83" s="2" t="s">
        <v>827</v>
      </c>
      <c r="E83" s="2" t="s">
        <v>881</v>
      </c>
    </row>
    <row r="84" spans="1:5" x14ac:dyDescent="0.25">
      <c r="A84" s="2" t="str">
        <f>HYPERLINK("https://www.treecommerce.nl/messenger/photo.php?photo=c1cf86f9d4101c36865027edbf65f512","Photo")</f>
        <v>Photo</v>
      </c>
      <c r="B84" s="2">
        <v>1</v>
      </c>
      <c r="C84" s="2" t="s">
        <v>51</v>
      </c>
      <c r="D84" s="2" t="s">
        <v>827</v>
      </c>
      <c r="E84" s="2" t="s">
        <v>882</v>
      </c>
    </row>
    <row r="85" spans="1:5" x14ac:dyDescent="0.25">
      <c r="A85" s="2" t="str">
        <f>HYPERLINK("https://www.treecommerce.nl/messenger/photo.php?photo=7215b2712c1b45a2fa390e6a72ef3b24","Photo")</f>
        <v>Photo</v>
      </c>
      <c r="B85" s="2">
        <v>1</v>
      </c>
      <c r="C85" s="2" t="s">
        <v>51</v>
      </c>
      <c r="D85" s="2" t="s">
        <v>827</v>
      </c>
      <c r="E85" s="2" t="s">
        <v>883</v>
      </c>
    </row>
    <row r="86" spans="1:5" x14ac:dyDescent="0.25">
      <c r="A86" s="2" t="str">
        <f>HYPERLINK("https://www.treecommerce.nl/messenger/photo.php?photo=e69d9bdde9aab69945a44a10b1269ae4","Photo")</f>
        <v>Photo</v>
      </c>
      <c r="B86" s="2">
        <v>1</v>
      </c>
      <c r="C86" s="2" t="s">
        <v>51</v>
      </c>
      <c r="D86" s="2" t="s">
        <v>6</v>
      </c>
      <c r="E86" s="2" t="s">
        <v>52</v>
      </c>
    </row>
    <row r="87" spans="1:5" x14ac:dyDescent="0.25">
      <c r="A87" s="2" t="str">
        <f>HYPERLINK("https://www.treecommerce.nl/messenger/photo.php?photo=07aaa12cf9897696c32b8576b767efdc","Photo")</f>
        <v>Photo</v>
      </c>
      <c r="B87" s="2">
        <v>1</v>
      </c>
      <c r="C87" s="2" t="s">
        <v>51</v>
      </c>
      <c r="D87" s="2" t="s">
        <v>6</v>
      </c>
      <c r="E87" s="2" t="s">
        <v>53</v>
      </c>
    </row>
    <row r="88" spans="1:5" x14ac:dyDescent="0.25">
      <c r="A88" s="2" t="str">
        <f>HYPERLINK("https://www.treecommerce.nl/messenger/photo.php?photo=18bd80c5930bf30da1d12a3ec65fcdb5","Photo")</f>
        <v>Photo</v>
      </c>
      <c r="B88" s="2">
        <v>1</v>
      </c>
      <c r="C88" s="2" t="s">
        <v>48</v>
      </c>
      <c r="D88" s="2" t="s">
        <v>23</v>
      </c>
      <c r="E88" s="2" t="s">
        <v>50</v>
      </c>
    </row>
    <row r="89" spans="1:5" x14ac:dyDescent="0.25">
      <c r="A89" s="2" t="str">
        <f>HYPERLINK("https://www.treecommerce.nl/messenger/photo.php?photo=ff02626ed41a133218c677191b629f61","Photo")</f>
        <v>Photo</v>
      </c>
      <c r="B89" s="2">
        <v>1</v>
      </c>
      <c r="C89" s="2" t="s">
        <v>48</v>
      </c>
      <c r="D89" s="2" t="s">
        <v>6</v>
      </c>
      <c r="E89" s="2" t="s">
        <v>49</v>
      </c>
    </row>
    <row r="90" spans="1:5" x14ac:dyDescent="0.25">
      <c r="A90" s="2" t="str">
        <f>HYPERLINK("https://www.treecommerce.nl/messenger/photo.php?photo=30a8bbfbb603fc1ca28e33dee29409b7","Photo")</f>
        <v>Photo</v>
      </c>
      <c r="B90" s="2">
        <v>1</v>
      </c>
      <c r="C90" s="2" t="s">
        <v>48</v>
      </c>
      <c r="D90" s="2" t="s">
        <v>811</v>
      </c>
      <c r="E90" s="2" t="s">
        <v>877</v>
      </c>
    </row>
    <row r="91" spans="1:5" x14ac:dyDescent="0.25">
      <c r="A91" s="2" t="str">
        <f>HYPERLINK("https://www.treecommerce.nl/messenger/photo.php?photo=b4e159e292296d4e8ded94916128bfda","Photo")</f>
        <v>Photo</v>
      </c>
      <c r="B91" s="2">
        <v>1</v>
      </c>
      <c r="C91" s="2" t="s">
        <v>48</v>
      </c>
      <c r="D91" s="2" t="s">
        <v>840</v>
      </c>
      <c r="E91" s="2" t="s">
        <v>878</v>
      </c>
    </row>
    <row r="92" spans="1:5" x14ac:dyDescent="0.25">
      <c r="A92" s="2" t="str">
        <f>HYPERLINK("https://www.treecommerce.nl/messenger/photo.php?photo=f84c0e23f554aaaa463c87929665841b","Photo")</f>
        <v>Photo</v>
      </c>
      <c r="B92" s="2">
        <v>1</v>
      </c>
      <c r="C92" s="2" t="s">
        <v>48</v>
      </c>
      <c r="D92" s="2" t="s">
        <v>23</v>
      </c>
      <c r="E92" s="2" t="s">
        <v>879</v>
      </c>
    </row>
    <row r="93" spans="1:5" x14ac:dyDescent="0.25">
      <c r="A93" s="2" t="str">
        <f>HYPERLINK("https://www.treecommerce.nl/messenger/photo.php?photo=318bc78accd8762f8b90ae1b11d132d1","Photo")</f>
        <v>Photo</v>
      </c>
      <c r="B93" s="2">
        <v>1</v>
      </c>
      <c r="C93" s="2" t="s">
        <v>48</v>
      </c>
      <c r="D93" s="2" t="s">
        <v>23</v>
      </c>
      <c r="E93" s="2" t="s">
        <v>880</v>
      </c>
    </row>
    <row r="94" spans="1:5" x14ac:dyDescent="0.25">
      <c r="A94" s="2" t="str">
        <f>HYPERLINK("https://www.treecommerce.nl/messenger/photo.php?photo=e0e94c3f2cc480aebb8952c7d39d1958","Photo")</f>
        <v>Photo</v>
      </c>
      <c r="B94" s="2">
        <v>1</v>
      </c>
      <c r="C94" s="2" t="s">
        <v>48</v>
      </c>
      <c r="D94" s="2" t="s">
        <v>90</v>
      </c>
      <c r="E94" s="2" t="s">
        <v>1684</v>
      </c>
    </row>
    <row r="95" spans="1:5" x14ac:dyDescent="0.25">
      <c r="A95" s="2" t="str">
        <f>HYPERLINK("https://www.treecommerce.nl/messenger/photo.php?photo=497f368ab06c0b47a9f22b880092fe04","Photo")</f>
        <v>Photo</v>
      </c>
      <c r="B95" s="2">
        <v>1</v>
      </c>
      <c r="C95" s="2" t="s">
        <v>54</v>
      </c>
      <c r="D95" s="2" t="s">
        <v>1672</v>
      </c>
      <c r="E95" s="2" t="s">
        <v>55</v>
      </c>
    </row>
    <row r="96" spans="1:5" x14ac:dyDescent="0.25">
      <c r="A96" s="2" t="str">
        <f>HYPERLINK("https://www.treecommerce.nl/messenger/photo.php?photo=5b1d33ecaa47df53aef750c45333b3f0","Photo")</f>
        <v>Photo</v>
      </c>
      <c r="B96" s="2">
        <v>1</v>
      </c>
      <c r="C96" s="2" t="s">
        <v>884</v>
      </c>
      <c r="D96" s="2" t="s">
        <v>23</v>
      </c>
      <c r="E96" s="2" t="s">
        <v>885</v>
      </c>
    </row>
    <row r="97" spans="1:5" x14ac:dyDescent="0.25">
      <c r="A97" s="2" t="str">
        <f>HYPERLINK("https://www.treecommerce.nl/messenger/photo.php?photo=cf27b9dd119c41357547fec5b2161abe","Photo")</f>
        <v>Photo</v>
      </c>
      <c r="B97" s="2">
        <v>1</v>
      </c>
      <c r="C97" s="2" t="s">
        <v>884</v>
      </c>
      <c r="D97" s="2" t="s">
        <v>87</v>
      </c>
      <c r="E97" s="2"/>
    </row>
    <row r="98" spans="1:5" x14ac:dyDescent="0.25">
      <c r="A98" s="2" t="str">
        <f>HYPERLINK("https://www.treecommerce.nl/messenger/photo.php?photo=f8d8f226b4ad3958f8e60f5ce435a406","Photo")</f>
        <v>Photo</v>
      </c>
      <c r="B98" s="2">
        <v>1</v>
      </c>
      <c r="C98" s="2" t="s">
        <v>886</v>
      </c>
      <c r="D98" s="2" t="s">
        <v>23</v>
      </c>
      <c r="E98" s="2" t="s">
        <v>887</v>
      </c>
    </row>
    <row r="99" spans="1:5" x14ac:dyDescent="0.25">
      <c r="A99" s="2" t="str">
        <f>HYPERLINK("https://www.treecommerce.nl/messenger/photo.php?photo=25da7a5320fe33cec05f4f22588d81a0","Photo")</f>
        <v>Photo</v>
      </c>
      <c r="B99" s="2">
        <v>1</v>
      </c>
      <c r="C99" s="2" t="s">
        <v>886</v>
      </c>
      <c r="D99" s="2" t="s">
        <v>90</v>
      </c>
      <c r="E99" s="2" t="s">
        <v>888</v>
      </c>
    </row>
    <row r="100" spans="1:5" x14ac:dyDescent="0.25">
      <c r="A100" s="2" t="str">
        <f>HYPERLINK("https://www.treecommerce.nl/messenger/photo.php?photo=15273b9f4b2dbd33f02d522eea200644","Photo")</f>
        <v>Photo</v>
      </c>
      <c r="B100" s="2">
        <v>1</v>
      </c>
      <c r="C100" s="2" t="s">
        <v>56</v>
      </c>
      <c r="D100" s="2" t="s">
        <v>19</v>
      </c>
      <c r="E100" s="2" t="s">
        <v>57</v>
      </c>
    </row>
    <row r="101" spans="1:5" x14ac:dyDescent="0.25">
      <c r="A101" s="2" t="str">
        <f>HYPERLINK("https://www.treecommerce.nl/messenger/photo.php?photo=4d4c964710c84c12bf4f5211a705c07e","Photo")</f>
        <v>Photo</v>
      </c>
      <c r="B101" s="2">
        <v>1</v>
      </c>
      <c r="C101" s="2" t="s">
        <v>889</v>
      </c>
      <c r="D101" s="2" t="s">
        <v>23</v>
      </c>
      <c r="E101" s="2" t="s">
        <v>890</v>
      </c>
    </row>
    <row r="102" spans="1:5" x14ac:dyDescent="0.25">
      <c r="A102" s="2" t="str">
        <f>HYPERLINK("https://www.treecommerce.nl/messenger/photo.php?photo=57869fd338203ecf0aede0e5f4c50926","Photo")</f>
        <v>Photo</v>
      </c>
      <c r="B102" s="2">
        <v>1</v>
      </c>
      <c r="C102" s="2" t="s">
        <v>58</v>
      </c>
      <c r="D102" s="2" t="s">
        <v>11</v>
      </c>
      <c r="E102" s="2" t="s">
        <v>59</v>
      </c>
    </row>
    <row r="103" spans="1:5" x14ac:dyDescent="0.25">
      <c r="A103" s="2" t="str">
        <f>HYPERLINK("https://www.treecommerce.nl/messenger/photo.php?photo=9f391647b164e5b32a967e79a7f0e27c","Photo")</f>
        <v>Photo</v>
      </c>
      <c r="B103" s="2">
        <v>1</v>
      </c>
      <c r="C103" s="2" t="s">
        <v>58</v>
      </c>
      <c r="D103" s="2" t="s">
        <v>23</v>
      </c>
      <c r="E103" s="2" t="s">
        <v>60</v>
      </c>
    </row>
    <row r="104" spans="1:5" x14ac:dyDescent="0.25">
      <c r="A104" s="2" t="str">
        <f>HYPERLINK("https://www.treecommerce.nl/messenger/photo.php?photo=4adfcbe28219a3987c6cf99fbfa3a8cc","Photo")</f>
        <v>Photo</v>
      </c>
      <c r="B104" s="2">
        <v>1</v>
      </c>
      <c r="C104" s="2" t="s">
        <v>58</v>
      </c>
      <c r="D104" s="2" t="s">
        <v>23</v>
      </c>
      <c r="E104" s="2" t="s">
        <v>61</v>
      </c>
    </row>
    <row r="105" spans="1:5" x14ac:dyDescent="0.25">
      <c r="A105" s="2" t="str">
        <f>HYPERLINK("https://www.treecommerce.nl/messenger/photo.php?photo=cae6358b056d24b35adffcada2426831","Photo")</f>
        <v>Photo</v>
      </c>
      <c r="B105" s="2">
        <v>1</v>
      </c>
      <c r="C105" s="2" t="s">
        <v>58</v>
      </c>
      <c r="D105" s="2" t="s">
        <v>23</v>
      </c>
      <c r="E105" s="2" t="s">
        <v>62</v>
      </c>
    </row>
    <row r="106" spans="1:5" x14ac:dyDescent="0.25">
      <c r="A106" s="2" t="str">
        <f>HYPERLINK("https://www.treecommerce.nl/messenger/photo.php?photo=46e720b9796af11ef9e0523059c9b32e","Photo")</f>
        <v>Photo</v>
      </c>
      <c r="B106" s="2">
        <v>1</v>
      </c>
      <c r="C106" s="2" t="s">
        <v>58</v>
      </c>
      <c r="D106" s="2" t="s">
        <v>23</v>
      </c>
      <c r="E106" s="2" t="s">
        <v>63</v>
      </c>
    </row>
    <row r="107" spans="1:5" x14ac:dyDescent="0.25">
      <c r="A107" s="2" t="str">
        <f>HYPERLINK("https://www.treecommerce.nl/messenger/photo.php?photo=52de01fe10ff7c72e214ba70970cab87","Photo")</f>
        <v>Photo</v>
      </c>
      <c r="B107" s="2">
        <v>1</v>
      </c>
      <c r="C107" s="2" t="s">
        <v>58</v>
      </c>
      <c r="D107" s="2" t="s">
        <v>23</v>
      </c>
      <c r="E107" s="2" t="s">
        <v>64</v>
      </c>
    </row>
    <row r="108" spans="1:5" x14ac:dyDescent="0.25">
      <c r="A108" s="2" t="str">
        <f>HYPERLINK("https://www.treecommerce.nl/messenger/photo.php?photo=ed95c31df1dc97ce6cbf5dddd2d0b72b","Photo")</f>
        <v>Photo</v>
      </c>
      <c r="B108" s="2">
        <v>1</v>
      </c>
      <c r="C108" s="2" t="s">
        <v>58</v>
      </c>
      <c r="D108" s="2" t="s">
        <v>13</v>
      </c>
      <c r="E108" s="2" t="s">
        <v>65</v>
      </c>
    </row>
    <row r="109" spans="1:5" x14ac:dyDescent="0.25">
      <c r="A109" s="2" t="str">
        <f>HYPERLINK("https://www.treecommerce.nl/messenger/photo.php?photo=6ba195ba2ae9683c15bee67535fd1cea","Photo")</f>
        <v>Photo</v>
      </c>
      <c r="B109" s="2">
        <v>1</v>
      </c>
      <c r="C109" s="2" t="s">
        <v>58</v>
      </c>
      <c r="D109" s="2" t="s">
        <v>13</v>
      </c>
      <c r="E109" s="2" t="s">
        <v>66</v>
      </c>
    </row>
    <row r="110" spans="1:5" x14ac:dyDescent="0.25">
      <c r="A110" s="2" t="str">
        <f>HYPERLINK("https://www.treecommerce.nl/messenger/photo.php?photo=a1c4994f9a5a2e2662b67b61eb46f8e0","Photo")</f>
        <v>Photo</v>
      </c>
      <c r="B110" s="2">
        <v>1</v>
      </c>
      <c r="C110" s="2" t="s">
        <v>58</v>
      </c>
      <c r="D110" s="2" t="s">
        <v>13</v>
      </c>
      <c r="E110" s="2" t="s">
        <v>67</v>
      </c>
    </row>
    <row r="111" spans="1:5" x14ac:dyDescent="0.25">
      <c r="A111" s="2" t="str">
        <f>HYPERLINK("https://www.treecommerce.nl/messenger/photo.php?photo=436307ce54347e79c64ce4e388630919","Photo")</f>
        <v>Photo</v>
      </c>
      <c r="B111" s="2">
        <v>1</v>
      </c>
      <c r="C111" s="2" t="s">
        <v>58</v>
      </c>
      <c r="D111" s="2" t="s">
        <v>13</v>
      </c>
      <c r="E111" s="2" t="s">
        <v>68</v>
      </c>
    </row>
    <row r="112" spans="1:5" x14ac:dyDescent="0.25">
      <c r="A112" s="2" t="str">
        <f>HYPERLINK("https://www.treecommerce.nl/messenger/photo.php?photo=813820274714dee82704c64414001a6a","Photo")</f>
        <v>Photo</v>
      </c>
      <c r="B112" s="2">
        <v>1</v>
      </c>
      <c r="C112" s="2" t="s">
        <v>58</v>
      </c>
      <c r="D112" s="2" t="s">
        <v>13</v>
      </c>
      <c r="E112" s="2" t="s">
        <v>69</v>
      </c>
    </row>
    <row r="113" spans="1:5" x14ac:dyDescent="0.25">
      <c r="A113" s="2" t="str">
        <f>HYPERLINK("https://www.treecommerce.nl/messenger/photo.php?photo=25ef4b69312fe478609b52fcc0e2ae65","Photo")</f>
        <v>Photo</v>
      </c>
      <c r="B113" s="2">
        <v>1</v>
      </c>
      <c r="C113" s="2" t="s">
        <v>58</v>
      </c>
      <c r="D113" s="2" t="s">
        <v>23</v>
      </c>
      <c r="E113" s="2" t="s">
        <v>891</v>
      </c>
    </row>
    <row r="114" spans="1:5" x14ac:dyDescent="0.25">
      <c r="A114" s="2" t="str">
        <f>HYPERLINK("https://www.treecommerce.nl/messenger/photo.php?photo=09f2dad475b9520cfdb28931fc8aa1f5","Photo")</f>
        <v>Photo</v>
      </c>
      <c r="B114" s="2">
        <v>1</v>
      </c>
      <c r="C114" s="2" t="s">
        <v>58</v>
      </c>
      <c r="D114" s="2" t="s">
        <v>23</v>
      </c>
      <c r="E114" s="2" t="s">
        <v>892</v>
      </c>
    </row>
    <row r="115" spans="1:5" x14ac:dyDescent="0.25">
      <c r="A115" s="2" t="str">
        <f>HYPERLINK("https://www.treecommerce.nl/messenger/photo.php?photo=3e362cb0577a7c363d67818c44ef23ac","Photo")</f>
        <v>Photo</v>
      </c>
      <c r="B115" s="2">
        <v>1</v>
      </c>
      <c r="C115" s="2" t="s">
        <v>58</v>
      </c>
      <c r="D115" s="2" t="s">
        <v>23</v>
      </c>
      <c r="E115" s="2" t="s">
        <v>893</v>
      </c>
    </row>
    <row r="116" spans="1:5" x14ac:dyDescent="0.25">
      <c r="A116" s="2" t="str">
        <f>HYPERLINK("https://www.treecommerce.nl/messenger/photo.php?photo=3191d917d288e74bfe072ee91e095eb4","Photo")</f>
        <v>Photo</v>
      </c>
      <c r="B116" s="2">
        <v>1</v>
      </c>
      <c r="C116" s="2" t="s">
        <v>58</v>
      </c>
      <c r="D116" s="2" t="s">
        <v>13</v>
      </c>
      <c r="E116" s="2" t="s">
        <v>894</v>
      </c>
    </row>
    <row r="117" spans="1:5" x14ac:dyDescent="0.25">
      <c r="A117" s="2" t="str">
        <f>HYPERLINK("https://www.treecommerce.nl/messenger/photo.php?photo=28cefa7e2d44dbe0ec221d2939e64c4d","Photo")</f>
        <v>Photo</v>
      </c>
      <c r="B117" s="2">
        <v>1</v>
      </c>
      <c r="C117" s="2" t="s">
        <v>58</v>
      </c>
      <c r="D117" s="2" t="s">
        <v>90</v>
      </c>
      <c r="E117" s="2"/>
    </row>
    <row r="118" spans="1:5" x14ac:dyDescent="0.25">
      <c r="A118" s="2" t="str">
        <f>HYPERLINK("https://www.treecommerce.nl/messenger/photo.php?photo=bc556781a911a5e44439157562af148f","Photo")</f>
        <v>Photo</v>
      </c>
      <c r="B118" s="2">
        <v>1</v>
      </c>
      <c r="C118" s="2" t="s">
        <v>58</v>
      </c>
      <c r="D118" s="2" t="s">
        <v>1672</v>
      </c>
      <c r="E118" s="2"/>
    </row>
    <row r="119" spans="1:5" x14ac:dyDescent="0.25">
      <c r="A119" s="2" t="str">
        <f>HYPERLINK("https://www.treecommerce.nl/messenger/photo.php?photo=7e4c4fadd6fdd2f8a9d1164dc65d2932","Photo")</f>
        <v>Photo</v>
      </c>
      <c r="B119" s="2">
        <v>1</v>
      </c>
      <c r="C119" s="2" t="s">
        <v>58</v>
      </c>
      <c r="D119" s="2" t="s">
        <v>6</v>
      </c>
      <c r="E119" s="2" t="s">
        <v>70</v>
      </c>
    </row>
    <row r="120" spans="1:5" x14ac:dyDescent="0.25">
      <c r="A120" s="2" t="str">
        <f>HYPERLINK("https://www.treecommerce.nl/messenger/photo.php?photo=0f57f577eeef0875f3fa0b3572955403","Photo")</f>
        <v>Photo</v>
      </c>
      <c r="B120" s="2">
        <v>1</v>
      </c>
      <c r="C120" s="2" t="s">
        <v>71</v>
      </c>
      <c r="D120" s="2" t="s">
        <v>72</v>
      </c>
      <c r="E120" s="2" t="s">
        <v>73</v>
      </c>
    </row>
    <row r="121" spans="1:5" x14ac:dyDescent="0.25">
      <c r="A121" s="2" t="str">
        <f>HYPERLINK("https://www.treecommerce.nl/messenger/photo.php?photo=3094948fbdc4d90d926ef936e111f6bd","Photo")</f>
        <v>Photo</v>
      </c>
      <c r="B121" s="2">
        <v>1</v>
      </c>
      <c r="C121" s="2" t="s">
        <v>71</v>
      </c>
      <c r="D121" s="2" t="s">
        <v>582</v>
      </c>
      <c r="E121" s="2" t="s">
        <v>583</v>
      </c>
    </row>
    <row r="122" spans="1:5" x14ac:dyDescent="0.25">
      <c r="A122" s="2" t="str">
        <f>HYPERLINK("https://www.treecommerce.nl/messenger/photo.php?photo=36f25f5b11b95e114220ec21e13085a6","Photo")</f>
        <v>Photo</v>
      </c>
      <c r="B122" s="2">
        <v>1</v>
      </c>
      <c r="C122" s="2" t="s">
        <v>74</v>
      </c>
      <c r="D122" s="2" t="s">
        <v>72</v>
      </c>
      <c r="E122" s="2" t="s">
        <v>75</v>
      </c>
    </row>
    <row r="123" spans="1:5" x14ac:dyDescent="0.25">
      <c r="A123" s="2" t="str">
        <f>HYPERLINK("https://www.treecommerce.nl/messenger/photo.php?photo=3c4cef2ace41e7ea98d810cd869c7664","Photo")</f>
        <v>Photo</v>
      </c>
      <c r="B123" s="2">
        <v>1</v>
      </c>
      <c r="C123" s="2" t="s">
        <v>74</v>
      </c>
      <c r="D123" s="2" t="s">
        <v>72</v>
      </c>
      <c r="E123" s="2" t="s">
        <v>76</v>
      </c>
    </row>
    <row r="124" spans="1:5" x14ac:dyDescent="0.25">
      <c r="A124" s="2" t="str">
        <f>HYPERLINK("https://www.treecommerce.nl/messenger/photo.php?photo=4a397c2904f477660de4e2a8279a7622","Photo")</f>
        <v>Photo</v>
      </c>
      <c r="B124" s="2">
        <v>1</v>
      </c>
      <c r="C124" s="2" t="s">
        <v>74</v>
      </c>
      <c r="D124" s="2" t="s">
        <v>11</v>
      </c>
      <c r="E124" s="2" t="s">
        <v>77</v>
      </c>
    </row>
    <row r="125" spans="1:5" x14ac:dyDescent="0.25">
      <c r="A125" s="2" t="str">
        <f>HYPERLINK("https://www.treecommerce.nl/messenger/photo.php?photo=3d431494ddf5c6643100436f57c78411","Photo")</f>
        <v>Photo</v>
      </c>
      <c r="B125" s="2">
        <v>1</v>
      </c>
      <c r="C125" s="2" t="s">
        <v>74</v>
      </c>
      <c r="D125" s="2" t="s">
        <v>23</v>
      </c>
      <c r="E125" s="2" t="s">
        <v>78</v>
      </c>
    </row>
    <row r="126" spans="1:5" x14ac:dyDescent="0.25">
      <c r="A126" s="2" t="str">
        <f>HYPERLINK("https://www.treecommerce.nl/messenger/photo.php?photo=c18bc477c04d2eaf29c266fe45f5674a","Photo")</f>
        <v>Photo</v>
      </c>
      <c r="B126" s="2">
        <v>1</v>
      </c>
      <c r="C126" s="2" t="s">
        <v>74</v>
      </c>
      <c r="D126" s="2" t="s">
        <v>23</v>
      </c>
      <c r="E126" s="2" t="s">
        <v>79</v>
      </c>
    </row>
    <row r="127" spans="1:5" x14ac:dyDescent="0.25">
      <c r="A127" s="2" t="str">
        <f>HYPERLINK("https://www.treecommerce.nl/messenger/photo.php?photo=c18bc477c04d2eaf29c266fe45f5674a","Photo")</f>
        <v>Photo</v>
      </c>
      <c r="B127" s="2">
        <v>1</v>
      </c>
      <c r="C127" s="2" t="s">
        <v>74</v>
      </c>
      <c r="D127" s="2" t="s">
        <v>13</v>
      </c>
      <c r="E127" s="2" t="s">
        <v>80</v>
      </c>
    </row>
    <row r="128" spans="1:5" x14ac:dyDescent="0.25">
      <c r="A128" s="2" t="str">
        <f>HYPERLINK("https://www.treecommerce.nl/messenger/photo.php?photo=8c41f7833d8e88221483b252317e515b","Photo")</f>
        <v>Photo</v>
      </c>
      <c r="B128" s="2">
        <v>1</v>
      </c>
      <c r="C128" s="2" t="s">
        <v>74</v>
      </c>
      <c r="D128" s="2" t="s">
        <v>37</v>
      </c>
      <c r="E128" s="2" t="s">
        <v>81</v>
      </c>
    </row>
    <row r="129" spans="1:5" x14ac:dyDescent="0.25">
      <c r="A129" s="2" t="str">
        <f>HYPERLINK("https://www.treecommerce.nl/messenger/photo.php?photo=8a454e44fda74e9acf5a5611265cee46","Photo")</f>
        <v>Photo</v>
      </c>
      <c r="B129" s="2">
        <v>1</v>
      </c>
      <c r="C129" s="2" t="s">
        <v>74</v>
      </c>
      <c r="D129" s="2" t="s">
        <v>37</v>
      </c>
      <c r="E129" s="2" t="s">
        <v>82</v>
      </c>
    </row>
    <row r="130" spans="1:5" x14ac:dyDescent="0.25">
      <c r="A130" s="2" t="str">
        <f>HYPERLINK("https://www.treecommerce.nl/messenger/photo.php?photo=36002c1e939b4edf4caefb1d3ef2b736","Photo")</f>
        <v>Photo</v>
      </c>
      <c r="B130" s="2">
        <v>1</v>
      </c>
      <c r="C130" s="2" t="s">
        <v>74</v>
      </c>
      <c r="D130" s="2" t="s">
        <v>37</v>
      </c>
      <c r="E130" s="2" t="s">
        <v>83</v>
      </c>
    </row>
    <row r="131" spans="1:5" x14ac:dyDescent="0.25">
      <c r="A131" s="2" t="str">
        <f>HYPERLINK("https://www.treecommerce.nl/messenger/photo.php?photo=73ee6269201e0b47fed49efd30ef9ec4","Photo")</f>
        <v>Photo</v>
      </c>
      <c r="B131" s="2">
        <v>1</v>
      </c>
      <c r="C131" s="2" t="s">
        <v>74</v>
      </c>
      <c r="D131" s="2" t="s">
        <v>584</v>
      </c>
      <c r="E131" s="2" t="s">
        <v>585</v>
      </c>
    </row>
    <row r="132" spans="1:5" x14ac:dyDescent="0.25">
      <c r="A132" s="2" t="str">
        <f>HYPERLINK("https://www.treecommerce.nl/messenger/photo.php?photo=02ce699b580074c34aba5a79a688e568","Photo")</f>
        <v>Photo</v>
      </c>
      <c r="B132" s="2">
        <v>1</v>
      </c>
      <c r="C132" s="2" t="s">
        <v>74</v>
      </c>
      <c r="D132" s="2" t="s">
        <v>582</v>
      </c>
      <c r="E132" s="2" t="s">
        <v>586</v>
      </c>
    </row>
    <row r="133" spans="1:5" x14ac:dyDescent="0.25">
      <c r="A133" s="2" t="str">
        <f>HYPERLINK("https://www.treecommerce.nl/messenger/photo.php?photo=97aa5e9e109e194f4be2f6d9863bc9bc","Photo")</f>
        <v>Photo</v>
      </c>
      <c r="B133" s="2">
        <v>1</v>
      </c>
      <c r="C133" s="2" t="s">
        <v>74</v>
      </c>
      <c r="D133" s="2" t="s">
        <v>827</v>
      </c>
      <c r="E133" s="2" t="s">
        <v>895</v>
      </c>
    </row>
    <row r="134" spans="1:5" x14ac:dyDescent="0.25">
      <c r="A134" s="2" t="str">
        <f>HYPERLINK("https://www.treecommerce.nl/messenger/photo.php?photo=ad2ab4d712e2d1cb809c05939e349c7c","Photo")</f>
        <v>Photo</v>
      </c>
      <c r="B134" s="2">
        <v>1</v>
      </c>
      <c r="C134" s="2" t="s">
        <v>74</v>
      </c>
      <c r="D134" s="2" t="s">
        <v>587</v>
      </c>
      <c r="E134" s="2" t="s">
        <v>588</v>
      </c>
    </row>
    <row r="135" spans="1:5" x14ac:dyDescent="0.25">
      <c r="A135" s="2" t="str">
        <f>HYPERLINK("https://www.treecommerce.nl/messenger/photo.php?photo=335fdcb70548e44bf032921fc60faa5d","Photo")</f>
        <v>Photo</v>
      </c>
      <c r="B135" s="2">
        <v>1</v>
      </c>
      <c r="C135" s="2" t="s">
        <v>74</v>
      </c>
      <c r="D135" s="2" t="s">
        <v>589</v>
      </c>
      <c r="E135" s="2" t="s">
        <v>590</v>
      </c>
    </row>
    <row r="136" spans="1:5" x14ac:dyDescent="0.25">
      <c r="A136" s="2" t="str">
        <f>HYPERLINK("https://www.treecommerce.nl/messenger/photo.php?photo=0bb573463192722a0d61a615d048d0cb","Photo")</f>
        <v>Photo</v>
      </c>
      <c r="B136" s="2">
        <v>1</v>
      </c>
      <c r="C136" s="2" t="s">
        <v>84</v>
      </c>
      <c r="D136" s="2" t="s">
        <v>19</v>
      </c>
      <c r="E136" s="2" t="s">
        <v>85</v>
      </c>
    </row>
    <row r="137" spans="1:5" x14ac:dyDescent="0.25">
      <c r="A137" s="2" t="str">
        <f>HYPERLINK("https://www.treecommerce.nl/messenger/photo.php?photo=14b6833a45741e894112a9b9a93e87fd","Photo")</f>
        <v>Photo</v>
      </c>
      <c r="B137" s="2">
        <v>1</v>
      </c>
      <c r="C137" s="2" t="s">
        <v>86</v>
      </c>
      <c r="D137" s="2" t="s">
        <v>87</v>
      </c>
      <c r="E137" s="2" t="s">
        <v>88</v>
      </c>
    </row>
    <row r="138" spans="1:5" x14ac:dyDescent="0.25">
      <c r="A138" s="2" t="str">
        <f>HYPERLINK("https://www.treecommerce.nl/messenger/photo.php?photo=5bf0c1aa1369274cdef3e144932c5575","Photo")</f>
        <v>Photo</v>
      </c>
      <c r="B138" s="2">
        <v>1</v>
      </c>
      <c r="C138" s="2" t="s">
        <v>89</v>
      </c>
      <c r="D138" s="2" t="s">
        <v>90</v>
      </c>
      <c r="E138" s="2"/>
    </row>
    <row r="139" spans="1:5" x14ac:dyDescent="0.25">
      <c r="A139" s="2" t="str">
        <f>HYPERLINK("https://www.treecommerce.nl/messenger/photo.php?photo=417f4ebbe118cf3bacea8c523a592c6b","Photo")</f>
        <v>Photo</v>
      </c>
      <c r="B139" s="2">
        <v>1</v>
      </c>
      <c r="C139" s="2" t="s">
        <v>91</v>
      </c>
      <c r="D139" s="2" t="s">
        <v>90</v>
      </c>
      <c r="E139" s="2" t="s">
        <v>92</v>
      </c>
    </row>
    <row r="140" spans="1:5" x14ac:dyDescent="0.25">
      <c r="A140" s="2" t="str">
        <f>HYPERLINK("https://www.treecommerce.nl/messenger/photo.php?photo=1e435240fd968913ce15fa7b0e54cbc9","Photo")</f>
        <v>Photo</v>
      </c>
      <c r="B140" s="2">
        <v>1</v>
      </c>
      <c r="C140" s="2" t="s">
        <v>91</v>
      </c>
      <c r="D140" s="2" t="s">
        <v>19</v>
      </c>
      <c r="E140" s="2" t="s">
        <v>93</v>
      </c>
    </row>
    <row r="141" spans="1:5" x14ac:dyDescent="0.25">
      <c r="A141" s="2" t="str">
        <f>HYPERLINK("https://www.treecommerce.nl/messenger/photo.php?photo=9a4301e8ad4b53c519de4a36ac9b6d4b","Photo")</f>
        <v>Photo</v>
      </c>
      <c r="B141" s="2">
        <v>1</v>
      </c>
      <c r="C141" s="2" t="s">
        <v>91</v>
      </c>
      <c r="D141" s="2" t="s">
        <v>19</v>
      </c>
      <c r="E141" s="2" t="s">
        <v>94</v>
      </c>
    </row>
    <row r="142" spans="1:5" x14ac:dyDescent="0.25">
      <c r="A142" s="2" t="str">
        <f>HYPERLINK("https://www.treecommerce.nl/messenger/photo.php?photo=6cc23fbede21983117d20512bef594be","Photo")</f>
        <v>Photo</v>
      </c>
      <c r="B142" s="2">
        <v>1</v>
      </c>
      <c r="C142" s="2" t="s">
        <v>95</v>
      </c>
      <c r="D142" s="2" t="s">
        <v>15</v>
      </c>
      <c r="E142" s="2" t="s">
        <v>96</v>
      </c>
    </row>
    <row r="143" spans="1:5" x14ac:dyDescent="0.25">
      <c r="A143" s="2" t="str">
        <f>HYPERLINK("https://www.treecommerce.nl/messenger/photo.php?photo=60dc0ad698545f2022ba87c881156405","Photo")</f>
        <v>Photo</v>
      </c>
      <c r="B143" s="2">
        <v>1</v>
      </c>
      <c r="C143" s="2" t="s">
        <v>97</v>
      </c>
      <c r="D143" s="2" t="s">
        <v>13</v>
      </c>
      <c r="E143" s="2" t="s">
        <v>98</v>
      </c>
    </row>
    <row r="144" spans="1:5" x14ac:dyDescent="0.25">
      <c r="A144" s="2" t="str">
        <f>HYPERLINK("https://www.treecommerce.nl/messenger/photo.php?photo=8f25bc709d597d3c10a5c25cb8e47a24","Photo")</f>
        <v>Photo</v>
      </c>
      <c r="B144" s="2">
        <v>1</v>
      </c>
      <c r="C144" s="2" t="s">
        <v>97</v>
      </c>
      <c r="D144" s="2" t="s">
        <v>37</v>
      </c>
      <c r="E144" s="2" t="s">
        <v>99</v>
      </c>
    </row>
    <row r="145" spans="1:5" x14ac:dyDescent="0.25">
      <c r="A145" s="2" t="str">
        <f>HYPERLINK("https://www.treecommerce.nl/messenger/photo.php?photo=48debbfc8d7e93339848b1efd3b145da","Photo")</f>
        <v>Photo</v>
      </c>
      <c r="B145" s="2">
        <v>1</v>
      </c>
      <c r="C145" s="2" t="s">
        <v>97</v>
      </c>
      <c r="D145" s="2" t="s">
        <v>37</v>
      </c>
      <c r="E145" s="2" t="s">
        <v>100</v>
      </c>
    </row>
    <row r="146" spans="1:5" x14ac:dyDescent="0.25">
      <c r="A146" s="2" t="str">
        <f>HYPERLINK("https://www.treecommerce.nl/messenger/photo.php?photo=dc544ae89af3bf8c2e8c32a6e74096ac","Photo")</f>
        <v>Photo</v>
      </c>
      <c r="B146" s="2">
        <v>1</v>
      </c>
      <c r="C146" s="2" t="s">
        <v>896</v>
      </c>
      <c r="D146" s="2" t="s">
        <v>740</v>
      </c>
      <c r="E146" s="2" t="s">
        <v>897</v>
      </c>
    </row>
    <row r="147" spans="1:5" x14ac:dyDescent="0.25">
      <c r="A147" s="2" t="str">
        <f>HYPERLINK("https://www.treecommerce.nl/messenger/photo.php?photo=8baf1e1feed577eeeacca2c4f0959d7b","Photo")</f>
        <v>Photo</v>
      </c>
      <c r="B147" s="2">
        <v>1</v>
      </c>
      <c r="C147" s="2" t="s">
        <v>108</v>
      </c>
      <c r="D147" s="2" t="s">
        <v>13</v>
      </c>
      <c r="E147" s="2" t="s">
        <v>109</v>
      </c>
    </row>
    <row r="148" spans="1:5" x14ac:dyDescent="0.25">
      <c r="A148" s="2" t="str">
        <f>HYPERLINK("https://www.treecommerce.nl/messenger/photo.php?photo=25c902b0674d459a8aa74b16666b0d8d","Photo")</f>
        <v>Photo</v>
      </c>
      <c r="B148" s="2">
        <v>1</v>
      </c>
      <c r="C148" s="2" t="s">
        <v>912</v>
      </c>
      <c r="D148" s="2" t="s">
        <v>740</v>
      </c>
      <c r="E148" s="2" t="s">
        <v>913</v>
      </c>
    </row>
    <row r="149" spans="1:5" x14ac:dyDescent="0.25">
      <c r="A149" s="2" t="str">
        <f>HYPERLINK("https://www.treecommerce.nl/messenger/photo.php?photo=6bd367e31fceee0b9fe34bfbec4eb30d","Photo")</f>
        <v>Photo</v>
      </c>
      <c r="B149" s="2">
        <v>1</v>
      </c>
      <c r="C149" s="2" t="s">
        <v>912</v>
      </c>
      <c r="D149" s="2" t="s">
        <v>740</v>
      </c>
      <c r="E149" s="2" t="s">
        <v>914</v>
      </c>
    </row>
    <row r="150" spans="1:5" x14ac:dyDescent="0.25">
      <c r="A150" s="2" t="str">
        <f>HYPERLINK("https://www.treecommerce.nl/messenger/photo.php?photo=3eff3b198004bb2c4ccfe3d93ff341c8","Photo")</f>
        <v>Photo</v>
      </c>
      <c r="B150" s="2">
        <v>1</v>
      </c>
      <c r="C150" s="2" t="s">
        <v>110</v>
      </c>
      <c r="D150" s="2" t="s">
        <v>19</v>
      </c>
      <c r="E150" s="2" t="s">
        <v>111</v>
      </c>
    </row>
    <row r="151" spans="1:5" x14ac:dyDescent="0.25">
      <c r="A151" s="2" t="str">
        <f>HYPERLINK("https://www.treecommerce.nl/messenger/photo.php?photo=e35e2ee9163927011490472da30d5661","Photo")</f>
        <v>Photo</v>
      </c>
      <c r="B151" s="2">
        <v>1</v>
      </c>
      <c r="C151" s="2" t="s">
        <v>101</v>
      </c>
      <c r="D151" s="2" t="s">
        <v>13</v>
      </c>
      <c r="E151" s="2" t="s">
        <v>105</v>
      </c>
    </row>
    <row r="152" spans="1:5" x14ac:dyDescent="0.25">
      <c r="A152" s="2" t="str">
        <f>HYPERLINK("https://www.treecommerce.nl/messenger/photo.php?photo=4afed17d9c050ac79f9b99d37597fa54","Photo")</f>
        <v>Photo</v>
      </c>
      <c r="B152" s="2">
        <v>1</v>
      </c>
      <c r="C152" s="2" t="s">
        <v>101</v>
      </c>
      <c r="D152" s="2" t="s">
        <v>102</v>
      </c>
      <c r="E152" s="2" t="s">
        <v>103</v>
      </c>
    </row>
    <row r="153" spans="1:5" x14ac:dyDescent="0.25">
      <c r="A153" s="2" t="str">
        <f>HYPERLINK("https://www.treecommerce.nl/messenger/photo.php?photo=6c9aebccd89320538f68c3b19baf5d8c","Photo")</f>
        <v>Photo</v>
      </c>
      <c r="B153" s="2">
        <v>1</v>
      </c>
      <c r="C153" s="2" t="s">
        <v>101</v>
      </c>
      <c r="D153" s="2" t="s">
        <v>6</v>
      </c>
      <c r="E153" s="2" t="s">
        <v>104</v>
      </c>
    </row>
    <row r="154" spans="1:5" x14ac:dyDescent="0.25">
      <c r="A154" s="2" t="str">
        <f>HYPERLINK("https://www.treecommerce.nl/messenger/photo.php?photo=d20a9e17fabfcc30988e715035ee76f7","Photo")</f>
        <v>Photo</v>
      </c>
      <c r="B154" s="2">
        <v>1</v>
      </c>
      <c r="C154" s="2" t="s">
        <v>101</v>
      </c>
      <c r="D154" s="2" t="s">
        <v>579</v>
      </c>
      <c r="E154" s="2" t="s">
        <v>580</v>
      </c>
    </row>
    <row r="155" spans="1:5" x14ac:dyDescent="0.25">
      <c r="A155" s="2" t="str">
        <f>HYPERLINK("https://www.treecommerce.nl/messenger/photo.php?photo=e0bc585bd5fe99df2d9faa3b32e4c8e2","Photo")</f>
        <v>Photo</v>
      </c>
      <c r="B155" s="2">
        <v>1</v>
      </c>
      <c r="C155" s="2" t="s">
        <v>101</v>
      </c>
      <c r="D155" s="2" t="s">
        <v>13</v>
      </c>
      <c r="E155" s="2" t="s">
        <v>899</v>
      </c>
    </row>
    <row r="156" spans="1:5" x14ac:dyDescent="0.25">
      <c r="A156" s="2" t="str">
        <f>HYPERLINK("https://www.treecommerce.nl/messenger/photo.php?photo=9f7734232818add65e637d0c7eb99daf","Photo")</f>
        <v>Photo</v>
      </c>
      <c r="B156" s="2">
        <v>1</v>
      </c>
      <c r="C156" s="2" t="s">
        <v>101</v>
      </c>
      <c r="D156" s="2" t="s">
        <v>90</v>
      </c>
      <c r="E156" s="2" t="s">
        <v>900</v>
      </c>
    </row>
    <row r="157" spans="1:5" x14ac:dyDescent="0.25">
      <c r="A157" s="2" t="str">
        <f>HYPERLINK("https://www.treecommerce.nl/messenger/photo.php?photo=6a3d53850f99bd5f896f39545cb18eb7","Photo")</f>
        <v>Photo</v>
      </c>
      <c r="B157" s="2">
        <v>1</v>
      </c>
      <c r="C157" s="2" t="s">
        <v>101</v>
      </c>
      <c r="D157" s="2" t="s">
        <v>90</v>
      </c>
      <c r="E157" s="2" t="s">
        <v>901</v>
      </c>
    </row>
    <row r="158" spans="1:5" x14ac:dyDescent="0.25">
      <c r="A158" s="2" t="str">
        <f>HYPERLINK("https://www.treecommerce.nl/messenger/photo.php?photo=63a3800c400f40e10be8a126237e300b","Photo")</f>
        <v>Photo</v>
      </c>
      <c r="B158" s="2">
        <v>1</v>
      </c>
      <c r="C158" s="2" t="s">
        <v>101</v>
      </c>
      <c r="D158" s="2" t="s">
        <v>90</v>
      </c>
      <c r="E158" s="2" t="s">
        <v>902</v>
      </c>
    </row>
    <row r="159" spans="1:5" x14ac:dyDescent="0.25">
      <c r="A159" s="2" t="str">
        <f>HYPERLINK("https://www.treecommerce.nl/messenger/photo.php?photo=04512a99c12a5b4efa5acda41a8d4605","Photo")</f>
        <v>Photo</v>
      </c>
      <c r="B159" s="2">
        <v>1</v>
      </c>
      <c r="C159" s="2" t="s">
        <v>101</v>
      </c>
      <c r="D159" s="2" t="s">
        <v>90</v>
      </c>
      <c r="E159" s="2" t="s">
        <v>903</v>
      </c>
    </row>
    <row r="160" spans="1:5" x14ac:dyDescent="0.25">
      <c r="A160" s="2" t="str">
        <f>HYPERLINK("https://www.treecommerce.nl/messenger/photo.php?photo=589c0df8c77585755c2afd1efb6b844a","Photo")</f>
        <v>Photo</v>
      </c>
      <c r="B160" s="2">
        <v>1</v>
      </c>
      <c r="C160" s="2" t="s">
        <v>101</v>
      </c>
      <c r="D160" s="2" t="s">
        <v>90</v>
      </c>
      <c r="E160" s="2" t="s">
        <v>1685</v>
      </c>
    </row>
    <row r="161" spans="1:5" x14ac:dyDescent="0.25">
      <c r="A161" s="2" t="str">
        <f>HYPERLINK("https://www.treecommerce.nl/messenger/photo.php?photo=26396304f82a191219483f25d2c2a075","Photo")</f>
        <v>Photo</v>
      </c>
      <c r="B161" s="2">
        <v>1</v>
      </c>
      <c r="C161" s="2" t="s">
        <v>101</v>
      </c>
      <c r="D161" s="2" t="s">
        <v>90</v>
      </c>
      <c r="E161" s="2" t="s">
        <v>904</v>
      </c>
    </row>
    <row r="162" spans="1:5" x14ac:dyDescent="0.25">
      <c r="A162" s="2" t="str">
        <f>HYPERLINK("https://www.treecommerce.nl/messenger/photo.php?photo=41aa9f04d63f2977ccde18682527c8cb","Photo")</f>
        <v>Photo</v>
      </c>
      <c r="B162" s="2">
        <v>1</v>
      </c>
      <c r="C162" s="2" t="s">
        <v>101</v>
      </c>
      <c r="D162" s="2" t="s">
        <v>90</v>
      </c>
      <c r="E162" s="2" t="s">
        <v>905</v>
      </c>
    </row>
    <row r="163" spans="1:5" x14ac:dyDescent="0.25">
      <c r="A163" s="2" t="str">
        <f>HYPERLINK("https://www.treecommerce.nl/messenger/photo.php?photo=e864c1223c85254a9cd31c356f2c69cd","Photo")</f>
        <v>Photo</v>
      </c>
      <c r="B163" s="2">
        <v>1</v>
      </c>
      <c r="C163" s="2" t="s">
        <v>101</v>
      </c>
      <c r="D163" s="2" t="s">
        <v>37</v>
      </c>
      <c r="E163" s="2" t="s">
        <v>906</v>
      </c>
    </row>
    <row r="164" spans="1:5" x14ac:dyDescent="0.25">
      <c r="A164" s="2" t="str">
        <f>HYPERLINK("https://www.treecommerce.nl/messenger/photo.php?photo=35466dff4921df5ba0b41fe5c17cf80a","Photo")</f>
        <v>Photo</v>
      </c>
      <c r="B164" s="2">
        <v>1</v>
      </c>
      <c r="C164" s="2" t="s">
        <v>101</v>
      </c>
      <c r="D164" s="2" t="s">
        <v>240</v>
      </c>
      <c r="E164" s="2" t="s">
        <v>898</v>
      </c>
    </row>
    <row r="165" spans="1:5" x14ac:dyDescent="0.25">
      <c r="A165" s="2" t="str">
        <f>HYPERLINK("https://www.treecommerce.nl/messenger/photo.php?photo=c1e19fff2655b4f2a478e5f1ffc71d3d","Photo")</f>
        <v>Photo</v>
      </c>
      <c r="B165" s="2">
        <v>1</v>
      </c>
      <c r="C165" s="2" t="s">
        <v>101</v>
      </c>
      <c r="D165" s="2" t="s">
        <v>15</v>
      </c>
      <c r="E165" s="2" t="s">
        <v>907</v>
      </c>
    </row>
    <row r="166" spans="1:5" x14ac:dyDescent="0.25">
      <c r="A166" s="2" t="str">
        <f>HYPERLINK("https://www.treecommerce.nl/messenger/photo.php?photo=a66f8ce07845b977f3cc65e191c90fe2","Photo")</f>
        <v>Photo</v>
      </c>
      <c r="B166" s="2">
        <v>1</v>
      </c>
      <c r="C166" s="2" t="s">
        <v>101</v>
      </c>
      <c r="D166" s="2" t="s">
        <v>33</v>
      </c>
      <c r="E166" s="2" t="s">
        <v>908</v>
      </c>
    </row>
    <row r="167" spans="1:5" x14ac:dyDescent="0.25">
      <c r="A167" s="2" t="str">
        <f>HYPERLINK("https://www.treecommerce.nl/messenger/photo.php?photo=1e60a1c6e93844d6ae98359798a52d46","Photo")</f>
        <v>Photo</v>
      </c>
      <c r="B167" s="2">
        <v>1</v>
      </c>
      <c r="C167" s="2" t="s">
        <v>101</v>
      </c>
      <c r="D167" s="2" t="s">
        <v>33</v>
      </c>
      <c r="E167" s="2" t="s">
        <v>909</v>
      </c>
    </row>
    <row r="168" spans="1:5" x14ac:dyDescent="0.25">
      <c r="A168" s="2" t="str">
        <f>HYPERLINK("https://www.treecommerce.nl/messenger/photo.php?photo=1e60a1c6e93844d6ae98359798a52d46","Photo")</f>
        <v>Photo</v>
      </c>
      <c r="B168" s="2">
        <v>1</v>
      </c>
      <c r="C168" s="2" t="s">
        <v>101</v>
      </c>
      <c r="D168" s="2" t="s">
        <v>33</v>
      </c>
      <c r="E168" s="2" t="s">
        <v>910</v>
      </c>
    </row>
    <row r="169" spans="1:5" x14ac:dyDescent="0.25">
      <c r="A169" s="2" t="str">
        <f>HYPERLINK("https://www.treecommerce.nl/messenger/photo.php?photo=1eb71542e9f9c40d8012e3b07a832ea1","Photo")</f>
        <v>Photo</v>
      </c>
      <c r="B169" s="2">
        <v>1</v>
      </c>
      <c r="C169" s="2" t="s">
        <v>101</v>
      </c>
      <c r="D169" s="2" t="s">
        <v>33</v>
      </c>
      <c r="E169" s="2" t="s">
        <v>911</v>
      </c>
    </row>
    <row r="170" spans="1:5" x14ac:dyDescent="0.25">
      <c r="A170" s="2" t="str">
        <f>HYPERLINK("https://www.treecommerce.nl/messenger/photo.php?photo=32ec5b2535d2da72f6ef40f708a274f0","Photo")</f>
        <v>Photo</v>
      </c>
      <c r="B170" s="2">
        <v>1</v>
      </c>
      <c r="C170" s="2" t="s">
        <v>101</v>
      </c>
      <c r="D170" s="2" t="s">
        <v>243</v>
      </c>
      <c r="E170" s="2" t="s">
        <v>898</v>
      </c>
    </row>
    <row r="171" spans="1:5" x14ac:dyDescent="0.25">
      <c r="A171" s="2" t="str">
        <f>HYPERLINK("https://www.treecommerce.nl/messenger/photo.php?photo=ba9a08ab317089c9d9f7d5af130be762","Photo")</f>
        <v>Photo</v>
      </c>
      <c r="B171" s="2">
        <v>1</v>
      </c>
      <c r="C171" s="2" t="s">
        <v>101</v>
      </c>
      <c r="D171" s="2" t="s">
        <v>1673</v>
      </c>
      <c r="E171" s="2" t="s">
        <v>898</v>
      </c>
    </row>
    <row r="172" spans="1:5" x14ac:dyDescent="0.25">
      <c r="A172" s="2" t="str">
        <f>HYPERLINK("https://www.treecommerce.nl/messenger/photo.php?photo=44fc7eccbed64ed26be9c240136b185b","Photo")</f>
        <v>Photo</v>
      </c>
      <c r="B172" s="2">
        <v>1</v>
      </c>
      <c r="C172" s="2" t="s">
        <v>101</v>
      </c>
      <c r="D172" s="2" t="s">
        <v>6</v>
      </c>
      <c r="E172" s="2" t="s">
        <v>106</v>
      </c>
    </row>
    <row r="173" spans="1:5" x14ac:dyDescent="0.25">
      <c r="A173" s="2" t="str">
        <f>HYPERLINK("https://www.treecommerce.nl/messenger/photo.php?photo=397662ad3a4c2e3aac50fc1c7f6b8d47","Photo")</f>
        <v>Photo</v>
      </c>
      <c r="B173" s="2">
        <v>1</v>
      </c>
      <c r="C173" s="2" t="s">
        <v>101</v>
      </c>
      <c r="D173" s="2" t="s">
        <v>6</v>
      </c>
      <c r="E173" s="2" t="s">
        <v>107</v>
      </c>
    </row>
    <row r="174" spans="1:5" x14ac:dyDescent="0.25">
      <c r="A174" s="2" t="str">
        <f>HYPERLINK("https://www.treecommerce.nl/messenger/photo.php?photo=84e081865fea5bd454be4e0657d7075f","Photo")</f>
        <v>Photo</v>
      </c>
      <c r="B174" s="2">
        <v>1</v>
      </c>
      <c r="C174" s="2" t="s">
        <v>112</v>
      </c>
      <c r="D174" s="2" t="s">
        <v>23</v>
      </c>
      <c r="E174" s="2" t="s">
        <v>113</v>
      </c>
    </row>
    <row r="175" spans="1:5" x14ac:dyDescent="0.25">
      <c r="A175" s="2" t="str">
        <f>HYPERLINK("https://www.treecommerce.nl/messenger/photo.php?photo=9fa16e30845bade3d763102ebffff244","Photo")</f>
        <v>Photo</v>
      </c>
      <c r="B175" s="2">
        <v>1</v>
      </c>
      <c r="C175" s="2" t="s">
        <v>112</v>
      </c>
      <c r="D175" s="2" t="s">
        <v>23</v>
      </c>
      <c r="E175" s="2" t="s">
        <v>915</v>
      </c>
    </row>
    <row r="176" spans="1:5" x14ac:dyDescent="0.25">
      <c r="A176" s="2" t="str">
        <f>HYPERLINK("https://www.treecommerce.nl/messenger/photo.php?photo=2a5b195792ec5510c201bc97ee292604","Photo")</f>
        <v>Photo</v>
      </c>
      <c r="B176" s="2">
        <v>1</v>
      </c>
      <c r="C176" s="2" t="s">
        <v>114</v>
      </c>
      <c r="D176" s="2" t="s">
        <v>90</v>
      </c>
      <c r="E176" s="2" t="s">
        <v>1686</v>
      </c>
    </row>
    <row r="177" spans="1:5" x14ac:dyDescent="0.25">
      <c r="A177" s="2" t="str">
        <f>HYPERLINK("https://www.treecommerce.nl/messenger/photo.php?photo=0b5172e2e1930cd6c0a42016c54652c0","Photo")</f>
        <v>Photo</v>
      </c>
      <c r="B177" s="2">
        <v>1</v>
      </c>
      <c r="C177" s="2" t="s">
        <v>114</v>
      </c>
      <c r="D177" s="2" t="s">
        <v>6</v>
      </c>
      <c r="E177" s="2" t="s">
        <v>115</v>
      </c>
    </row>
    <row r="178" spans="1:5" x14ac:dyDescent="0.25">
      <c r="A178" s="2" t="str">
        <f>HYPERLINK("https://www.treecommerce.nl/messenger/photo.php?photo=75b0f243cff91a66ed00ab33e0809fdd","Photo")</f>
        <v>Photo</v>
      </c>
      <c r="B178" s="2">
        <v>1</v>
      </c>
      <c r="C178" s="2" t="s">
        <v>916</v>
      </c>
      <c r="D178" s="2" t="s">
        <v>11</v>
      </c>
      <c r="E178" s="2" t="s">
        <v>917</v>
      </c>
    </row>
    <row r="179" spans="1:5" x14ac:dyDescent="0.25">
      <c r="A179" s="2" t="str">
        <f>HYPERLINK("https://www.treecommerce.nl/messenger/photo.php?photo=a934a7802c9706ad5101d1aea3481735","Photo")</f>
        <v>Photo</v>
      </c>
      <c r="B179" s="2">
        <v>1</v>
      </c>
      <c r="C179" s="2" t="s">
        <v>916</v>
      </c>
      <c r="D179" s="2" t="s">
        <v>11</v>
      </c>
      <c r="E179" s="2" t="s">
        <v>918</v>
      </c>
    </row>
    <row r="180" spans="1:5" x14ac:dyDescent="0.25">
      <c r="A180" s="2" t="str">
        <f>HYPERLINK("https://www.treecommerce.nl/messenger/photo.php?photo=91d8c2d985ba753ab243fbf605c34bf3","Photo")</f>
        <v>Photo</v>
      </c>
      <c r="B180" s="2">
        <v>1</v>
      </c>
      <c r="C180" s="2" t="s">
        <v>919</v>
      </c>
      <c r="D180" s="2" t="s">
        <v>827</v>
      </c>
      <c r="E180" s="2" t="s">
        <v>920</v>
      </c>
    </row>
    <row r="181" spans="1:5" x14ac:dyDescent="0.25">
      <c r="A181" s="2" t="str">
        <f>HYPERLINK("https://www.treecommerce.nl/messenger/photo.php?photo=a59f463fb192bff263071bb2fba8edfe","Photo")</f>
        <v>Photo</v>
      </c>
      <c r="B181" s="2">
        <v>1</v>
      </c>
      <c r="C181" s="2" t="s">
        <v>921</v>
      </c>
      <c r="D181" s="2" t="s">
        <v>23</v>
      </c>
      <c r="E181" s="2" t="s">
        <v>1687</v>
      </c>
    </row>
    <row r="182" spans="1:5" x14ac:dyDescent="0.25">
      <c r="A182" s="2" t="str">
        <f>HYPERLINK("https://www.treecommerce.nl/messenger/photo.php?photo=25760a2ea85ed918d9cc87181fc97753","Photo")</f>
        <v>Photo</v>
      </c>
      <c r="B182" s="2">
        <v>1</v>
      </c>
      <c r="C182" s="2" t="s">
        <v>921</v>
      </c>
      <c r="D182" s="2" t="s">
        <v>13</v>
      </c>
      <c r="E182" s="2" t="s">
        <v>1688</v>
      </c>
    </row>
    <row r="183" spans="1:5" x14ac:dyDescent="0.25">
      <c r="A183" s="2" t="str">
        <f>HYPERLINK("https://www.treecommerce.nl/messenger/photo.php?photo=109837a683e3e5a66feaf71bdbd43388","Photo")</f>
        <v>Photo</v>
      </c>
      <c r="B183" s="2">
        <v>1</v>
      </c>
      <c r="C183" s="2" t="s">
        <v>921</v>
      </c>
      <c r="D183" s="2" t="s">
        <v>13</v>
      </c>
      <c r="E183" s="2" t="s">
        <v>1689</v>
      </c>
    </row>
    <row r="184" spans="1:5" x14ac:dyDescent="0.25">
      <c r="A184" s="2" t="str">
        <f>HYPERLINK("https://www.treecommerce.nl/messenger/photo.php?photo=176ba483c1f8df104763f387f01977ac","Photo")</f>
        <v>Photo</v>
      </c>
      <c r="B184" s="2">
        <v>1</v>
      </c>
      <c r="C184" s="2" t="s">
        <v>922</v>
      </c>
      <c r="D184" s="2" t="s">
        <v>923</v>
      </c>
      <c r="E184" s="2" t="s">
        <v>924</v>
      </c>
    </row>
    <row r="185" spans="1:5" x14ac:dyDescent="0.25">
      <c r="A185" s="2" t="str">
        <f>HYPERLINK("https://www.treecommerce.nl/messenger/photo.php?photo=ef1d6e948e157557eee29bb1610a67e4","Photo")</f>
        <v>Photo</v>
      </c>
      <c r="B185" s="2">
        <v>1</v>
      </c>
      <c r="C185" s="2" t="s">
        <v>927</v>
      </c>
      <c r="D185" s="2" t="s">
        <v>827</v>
      </c>
      <c r="E185" s="2" t="s">
        <v>929</v>
      </c>
    </row>
    <row r="186" spans="1:5" x14ac:dyDescent="0.25">
      <c r="A186" s="2" t="str">
        <f>HYPERLINK("https://www.treecommerce.nl/messenger/photo.php?photo=fe543ba2ce8325f4f6f109e3dffa30ed","Photo")</f>
        <v>Photo</v>
      </c>
      <c r="B186" s="2">
        <v>1</v>
      </c>
      <c r="C186" s="2" t="s">
        <v>927</v>
      </c>
      <c r="D186" s="2" t="s">
        <v>127</v>
      </c>
      <c r="E186" s="2" t="s">
        <v>928</v>
      </c>
    </row>
    <row r="187" spans="1:5" x14ac:dyDescent="0.25">
      <c r="A187" s="2" t="str">
        <f>HYPERLINK("https://www.treecommerce.nl/messenger/photo.php?photo=9624fa2fbb89b8837d4c857b2e86a6a9","Photo")</f>
        <v>Photo</v>
      </c>
      <c r="B187" s="2">
        <v>1</v>
      </c>
      <c r="C187" s="2" t="s">
        <v>925</v>
      </c>
      <c r="D187" s="2" t="s">
        <v>72</v>
      </c>
      <c r="E187" s="2" t="s">
        <v>926</v>
      </c>
    </row>
    <row r="188" spans="1:5" x14ac:dyDescent="0.25">
      <c r="A188" s="2" t="str">
        <f>HYPERLINK("https://www.treecommerce.nl/messenger/photo.php?photo=e39ce56ee04e2dc6cb2593ce5d6de140","Photo")</f>
        <v>Photo</v>
      </c>
      <c r="B188" s="2">
        <v>1</v>
      </c>
      <c r="C188" s="2" t="s">
        <v>933</v>
      </c>
      <c r="D188" s="2" t="s">
        <v>843</v>
      </c>
      <c r="E188" s="2" t="s">
        <v>934</v>
      </c>
    </row>
    <row r="189" spans="1:5" x14ac:dyDescent="0.25">
      <c r="A189" s="2" t="str">
        <f>HYPERLINK("https://www.treecommerce.nl/messenger/photo.php?photo=92073000df4f8ee6d2a10f152439c1fb","Photo")</f>
        <v>Photo</v>
      </c>
      <c r="B189" s="2">
        <v>1</v>
      </c>
      <c r="C189" s="2" t="s">
        <v>935</v>
      </c>
      <c r="D189" s="2" t="s">
        <v>11</v>
      </c>
      <c r="E189" s="2" t="s">
        <v>936</v>
      </c>
    </row>
    <row r="190" spans="1:5" x14ac:dyDescent="0.25">
      <c r="A190" s="2" t="str">
        <f>HYPERLINK("https://www.treecommerce.nl/messenger/photo.php?photo=36b8c810442cab9357d5416cb5f23c9d","Photo")</f>
        <v>Photo</v>
      </c>
      <c r="B190" s="2">
        <v>1</v>
      </c>
      <c r="C190" s="2" t="s">
        <v>935</v>
      </c>
      <c r="D190" s="2" t="s">
        <v>11</v>
      </c>
      <c r="E190" s="2" t="s">
        <v>937</v>
      </c>
    </row>
    <row r="191" spans="1:5" x14ac:dyDescent="0.25">
      <c r="A191" s="2" t="str">
        <f>HYPERLINK("https://www.treecommerce.nl/messenger/photo.php?photo=4f1deadd1fd22f1ecdfd7dfd19666ee3","Photo")</f>
        <v>Photo</v>
      </c>
      <c r="B191" s="2">
        <v>1</v>
      </c>
      <c r="C191" s="2" t="s">
        <v>935</v>
      </c>
      <c r="D191" s="2" t="s">
        <v>11</v>
      </c>
      <c r="E191" s="2" t="s">
        <v>938</v>
      </c>
    </row>
    <row r="192" spans="1:5" x14ac:dyDescent="0.25">
      <c r="A192" s="2" t="str">
        <f>HYPERLINK("https://www.treecommerce.nl/messenger/photo.php?photo=797ff9d722d50a4c147c6eace8a928ea","Photo")</f>
        <v>Photo</v>
      </c>
      <c r="B192" s="2">
        <v>1</v>
      </c>
      <c r="C192" s="2" t="s">
        <v>935</v>
      </c>
      <c r="D192" s="2" t="s">
        <v>11</v>
      </c>
      <c r="E192" s="2" t="s">
        <v>939</v>
      </c>
    </row>
    <row r="193" spans="1:5" x14ac:dyDescent="0.25">
      <c r="A193" s="2" t="str">
        <f>HYPERLINK("https://www.treecommerce.nl/messenger/photo.php?photo=46ee795a62144758461e422055e40fde","Photo")</f>
        <v>Photo</v>
      </c>
      <c r="B193" s="2">
        <v>1</v>
      </c>
      <c r="C193" s="2" t="s">
        <v>930</v>
      </c>
      <c r="D193" s="2" t="s">
        <v>72</v>
      </c>
      <c r="E193" s="2" t="s">
        <v>931</v>
      </c>
    </row>
    <row r="194" spans="1:5" x14ac:dyDescent="0.25">
      <c r="A194" s="2" t="str">
        <f>HYPERLINK("https://www.treecommerce.nl/messenger/photo.php?photo=0ed357b882bfc1451e5e20d8ec7f98e1","Photo")</f>
        <v>Photo</v>
      </c>
      <c r="B194" s="2">
        <v>1</v>
      </c>
      <c r="C194" s="2" t="s">
        <v>930</v>
      </c>
      <c r="D194" s="2" t="s">
        <v>72</v>
      </c>
      <c r="E194" s="2" t="s">
        <v>932</v>
      </c>
    </row>
    <row r="195" spans="1:5" x14ac:dyDescent="0.25">
      <c r="A195" s="2" t="str">
        <f>HYPERLINK("https://www.treecommerce.nl/messenger/photo.php?photo=235778475176adc44d67ce8cec02a0c8","Photo")</f>
        <v>Photo</v>
      </c>
      <c r="B195" s="2">
        <v>1</v>
      </c>
      <c r="C195" s="2" t="s">
        <v>116</v>
      </c>
      <c r="D195" s="2" t="s">
        <v>72</v>
      </c>
      <c r="E195" s="2" t="s">
        <v>117</v>
      </c>
    </row>
    <row r="196" spans="1:5" x14ac:dyDescent="0.25">
      <c r="A196" s="2" t="str">
        <f>HYPERLINK("https://www.treecommerce.nl/messenger/photo.php?photo=8856e02d6a3fd5cea5d4fe94dbc0b45f","Photo")</f>
        <v>Photo</v>
      </c>
      <c r="B196" s="2">
        <v>1</v>
      </c>
      <c r="C196" s="2" t="s">
        <v>116</v>
      </c>
      <c r="D196" s="2" t="s">
        <v>72</v>
      </c>
      <c r="E196" s="2" t="s">
        <v>118</v>
      </c>
    </row>
    <row r="197" spans="1:5" x14ac:dyDescent="0.25">
      <c r="A197" s="2" t="str">
        <f>HYPERLINK("https://www.treecommerce.nl/messenger/photo.php?photo=a7887a91b7f4c82f42ba11022eda2a2b","Photo")</f>
        <v>Photo</v>
      </c>
      <c r="B197" s="2">
        <v>1</v>
      </c>
      <c r="C197" s="2" t="s">
        <v>116</v>
      </c>
      <c r="D197" s="2" t="s">
        <v>809</v>
      </c>
      <c r="E197" s="2" t="s">
        <v>940</v>
      </c>
    </row>
    <row r="198" spans="1:5" x14ac:dyDescent="0.25">
      <c r="A198" s="2" t="str">
        <f>HYPERLINK("https://www.treecommerce.nl/messenger/photo.php?photo=498612c96f7cc34bd38f9e127e07e71c","Photo")</f>
        <v>Photo</v>
      </c>
      <c r="B198" s="2">
        <v>1</v>
      </c>
      <c r="C198" s="2" t="s">
        <v>116</v>
      </c>
      <c r="D198" s="2" t="s">
        <v>72</v>
      </c>
      <c r="E198" s="2" t="s">
        <v>941</v>
      </c>
    </row>
    <row r="199" spans="1:5" x14ac:dyDescent="0.25">
      <c r="A199" s="2" t="str">
        <f>HYPERLINK("https://www.treecommerce.nl/messenger/photo.php?photo=52149de061c1ee79c142ccdc17a1c995","Photo")</f>
        <v>Photo</v>
      </c>
      <c r="B199" s="2">
        <v>1</v>
      </c>
      <c r="C199" s="2" t="s">
        <v>116</v>
      </c>
      <c r="D199" s="2" t="s">
        <v>11</v>
      </c>
      <c r="E199" s="2" t="s">
        <v>942</v>
      </c>
    </row>
    <row r="200" spans="1:5" x14ac:dyDescent="0.25">
      <c r="A200" s="2" t="str">
        <f>HYPERLINK("https://www.treecommerce.nl/messenger/photo.php?photo=bfebf9db1de971aeea16e303a1f38618","Photo")</f>
        <v>Photo</v>
      </c>
      <c r="B200" s="2">
        <v>1</v>
      </c>
      <c r="C200" s="2" t="s">
        <v>116</v>
      </c>
      <c r="D200" s="2" t="s">
        <v>11</v>
      </c>
      <c r="E200" s="2" t="s">
        <v>943</v>
      </c>
    </row>
    <row r="201" spans="1:5" x14ac:dyDescent="0.25">
      <c r="A201" s="2" t="str">
        <f>HYPERLINK("https://www.treecommerce.nl/messenger/photo.php?photo=1b4154235876651fa06e2a6518f99854","Photo")</f>
        <v>Photo</v>
      </c>
      <c r="B201" s="2">
        <v>1</v>
      </c>
      <c r="C201" s="2" t="s">
        <v>116</v>
      </c>
      <c r="D201" s="2" t="s">
        <v>11</v>
      </c>
      <c r="E201" s="2"/>
    </row>
    <row r="202" spans="1:5" x14ac:dyDescent="0.25">
      <c r="A202" s="2" t="str">
        <f>HYPERLINK("https://www.treecommerce.nl/messenger/photo.php?photo=2fdbca1f7caeca2a703bcfb91c78dac2","Photo")</f>
        <v>Photo</v>
      </c>
      <c r="B202" s="2">
        <v>1</v>
      </c>
      <c r="C202" s="2" t="s">
        <v>116</v>
      </c>
      <c r="D202" s="2" t="s">
        <v>23</v>
      </c>
      <c r="E202" s="2" t="s">
        <v>944</v>
      </c>
    </row>
    <row r="203" spans="1:5" x14ac:dyDescent="0.25">
      <c r="A203" s="2" t="str">
        <f>HYPERLINK("https://www.treecommerce.nl/messenger/photo.php?photo=752774f1f1c359580a491a890ba0e358","Photo")</f>
        <v>Photo</v>
      </c>
      <c r="B203" s="2">
        <v>1</v>
      </c>
      <c r="C203" s="2" t="s">
        <v>495</v>
      </c>
      <c r="D203" s="2" t="s">
        <v>6</v>
      </c>
      <c r="E203" s="2" t="s">
        <v>496</v>
      </c>
    </row>
    <row r="204" spans="1:5" x14ac:dyDescent="0.25">
      <c r="A204" s="2" t="str">
        <f>HYPERLINK("https://www.treecommerce.nl/messenger/photo.php?photo=26f81de5df2b3cc6f473081955290c04","Photo")</f>
        <v>Photo</v>
      </c>
      <c r="B204" s="2">
        <v>1</v>
      </c>
      <c r="C204" s="2" t="s">
        <v>495</v>
      </c>
      <c r="D204" s="2" t="s">
        <v>6</v>
      </c>
      <c r="E204" s="2" t="s">
        <v>497</v>
      </c>
    </row>
    <row r="205" spans="1:5" x14ac:dyDescent="0.25">
      <c r="A205" s="2" t="str">
        <f>HYPERLINK("https://www.treecommerce.nl/messenger/photo.php?photo=1811cf71665277a12df0850b374c086c","Photo")</f>
        <v>Photo</v>
      </c>
      <c r="B205" s="2">
        <v>1</v>
      </c>
      <c r="C205" s="2" t="s">
        <v>119</v>
      </c>
      <c r="D205" s="2" t="s">
        <v>72</v>
      </c>
      <c r="E205" s="2" t="s">
        <v>120</v>
      </c>
    </row>
    <row r="206" spans="1:5" x14ac:dyDescent="0.25">
      <c r="A206" s="2" t="str">
        <f>HYPERLINK("https://www.treecommerce.nl/messenger/photo.php?photo=4d9af3f33c60d40152caa8f8a04a4f9d","Photo")</f>
        <v>Photo</v>
      </c>
      <c r="B206" s="2">
        <v>1</v>
      </c>
      <c r="C206" s="2" t="s">
        <v>119</v>
      </c>
      <c r="D206" s="2" t="s">
        <v>13</v>
      </c>
      <c r="E206" s="2" t="s">
        <v>121</v>
      </c>
    </row>
    <row r="207" spans="1:5" x14ac:dyDescent="0.25">
      <c r="A207" s="2" t="str">
        <f>HYPERLINK("https://www.treecommerce.nl/messenger/photo.php?photo=049d8bcbc9aa20476abc16211175360e","Photo")</f>
        <v>Photo</v>
      </c>
      <c r="B207" s="2">
        <v>1</v>
      </c>
      <c r="C207" s="2" t="s">
        <v>119</v>
      </c>
      <c r="D207" s="2" t="s">
        <v>827</v>
      </c>
      <c r="E207" s="2" t="s">
        <v>945</v>
      </c>
    </row>
    <row r="208" spans="1:5" x14ac:dyDescent="0.25">
      <c r="A208" s="2" t="str">
        <f>HYPERLINK("https://www.treecommerce.nl/messenger/photo.php?photo=a4e03486810735d9acc62afbad406c59","Photo")</f>
        <v>Photo</v>
      </c>
      <c r="B208" s="2">
        <v>1</v>
      </c>
      <c r="C208" s="2" t="s">
        <v>119</v>
      </c>
      <c r="D208" s="2" t="s">
        <v>827</v>
      </c>
      <c r="E208" s="2" t="s">
        <v>946</v>
      </c>
    </row>
    <row r="209" spans="1:5" x14ac:dyDescent="0.25">
      <c r="A209" s="2" t="str">
        <f>HYPERLINK("https://www.treecommerce.nl/messenger/photo.php?photo=25c98ff6901b88ae5b0b6582d6b5335d","Photo")</f>
        <v>Photo</v>
      </c>
      <c r="B209" s="2">
        <v>1</v>
      </c>
      <c r="C209" s="2" t="s">
        <v>119</v>
      </c>
      <c r="D209" s="2" t="s">
        <v>23</v>
      </c>
      <c r="E209" s="2" t="s">
        <v>947</v>
      </c>
    </row>
    <row r="210" spans="1:5" x14ac:dyDescent="0.25">
      <c r="A210" s="2" t="str">
        <f>HYPERLINK("https://www.treecommerce.nl/messenger/photo.php?photo=56cab4dfe2a2b74ccebbb2363d0b5d8e","Photo")</f>
        <v>Photo</v>
      </c>
      <c r="B210" s="2">
        <v>1</v>
      </c>
      <c r="C210" s="2" t="s">
        <v>119</v>
      </c>
      <c r="D210" s="2" t="s">
        <v>23</v>
      </c>
      <c r="E210" s="2" t="s">
        <v>948</v>
      </c>
    </row>
    <row r="211" spans="1:5" x14ac:dyDescent="0.25">
      <c r="A211" s="2" t="str">
        <f>HYPERLINK("https://www.treecommerce.nl/messenger/photo.php?photo=d86078c67eb5314454a85ba8330e7a15","Photo")</f>
        <v>Photo</v>
      </c>
      <c r="B211" s="2">
        <v>1</v>
      </c>
      <c r="C211" s="2" t="s">
        <v>119</v>
      </c>
      <c r="D211" s="2" t="s">
        <v>23</v>
      </c>
      <c r="E211" s="2" t="s">
        <v>949</v>
      </c>
    </row>
    <row r="212" spans="1:5" x14ac:dyDescent="0.25">
      <c r="A212" s="2" t="str">
        <f>HYPERLINK("https://www.treecommerce.nl/messenger/photo.php?photo=e11edd10274d9d0759e9fe02848954c0","Photo")</f>
        <v>Photo</v>
      </c>
      <c r="B212" s="2">
        <v>1</v>
      </c>
      <c r="C212" s="2" t="s">
        <v>119</v>
      </c>
      <c r="D212" s="2" t="s">
        <v>23</v>
      </c>
      <c r="E212" s="2" t="s">
        <v>950</v>
      </c>
    </row>
    <row r="213" spans="1:5" x14ac:dyDescent="0.25">
      <c r="A213" s="2" t="str">
        <f>HYPERLINK("https://www.treecommerce.nl/messenger/photo.php?photo=45b539f0e97e4995c7aec9d3b0ae6791","Photo")</f>
        <v>Photo</v>
      </c>
      <c r="B213" s="2">
        <v>1</v>
      </c>
      <c r="C213" s="2" t="s">
        <v>119</v>
      </c>
      <c r="D213" s="2" t="s">
        <v>23</v>
      </c>
      <c r="E213" s="2" t="s">
        <v>951</v>
      </c>
    </row>
    <row r="214" spans="1:5" x14ac:dyDescent="0.25">
      <c r="A214" s="2" t="str">
        <f>HYPERLINK("https://www.treecommerce.nl/messenger/photo.php?photo=598654c898ab9fd4a30e7abf3497d0c9","Photo")</f>
        <v>Photo</v>
      </c>
      <c r="B214" s="2">
        <v>1</v>
      </c>
      <c r="C214" s="2" t="s">
        <v>119</v>
      </c>
      <c r="D214" s="2" t="s">
        <v>23</v>
      </c>
      <c r="E214" s="2" t="s">
        <v>952</v>
      </c>
    </row>
    <row r="215" spans="1:5" x14ac:dyDescent="0.25">
      <c r="A215" s="2" t="str">
        <f>HYPERLINK("https://www.treecommerce.nl/messenger/photo.php?photo=594fb0f4908a29dcd6c913d4fa61efcf","Photo")</f>
        <v>Photo</v>
      </c>
      <c r="B215" s="2">
        <v>1</v>
      </c>
      <c r="C215" s="2" t="s">
        <v>119</v>
      </c>
      <c r="D215" s="2" t="s">
        <v>23</v>
      </c>
      <c r="E215" s="2" t="s">
        <v>1690</v>
      </c>
    </row>
    <row r="216" spans="1:5" x14ac:dyDescent="0.25">
      <c r="A216" s="2" t="str">
        <f>HYPERLINK("https://www.treecommerce.nl/messenger/photo.php?photo=7266504a03f61fe651a0a3fd56d84f72","Photo")</f>
        <v>Photo</v>
      </c>
      <c r="B216" s="2">
        <v>1</v>
      </c>
      <c r="C216" s="2" t="s">
        <v>119</v>
      </c>
      <c r="D216" s="2" t="s">
        <v>23</v>
      </c>
      <c r="E216" s="2" t="s">
        <v>1691</v>
      </c>
    </row>
    <row r="217" spans="1:5" x14ac:dyDescent="0.25">
      <c r="A217" s="2" t="str">
        <f>HYPERLINK("https://www.treecommerce.nl/messenger/photo.php?photo=bf2d3a46940064dc5df2fdce47ddeb94","Photo")</f>
        <v>Photo</v>
      </c>
      <c r="B217" s="2">
        <v>1</v>
      </c>
      <c r="C217" s="2" t="s">
        <v>119</v>
      </c>
      <c r="D217" s="2" t="s">
        <v>37</v>
      </c>
      <c r="E217" s="2" t="s">
        <v>953</v>
      </c>
    </row>
    <row r="218" spans="1:5" x14ac:dyDescent="0.25">
      <c r="A218" s="2" t="str">
        <f>HYPERLINK("https://www.treecommerce.nl/messenger/photo.php?photo=1969b3b2ca08a1aa2bec1e63e4555abb","Photo")</f>
        <v>Photo</v>
      </c>
      <c r="B218" s="2">
        <v>1</v>
      </c>
      <c r="C218" s="2" t="s">
        <v>122</v>
      </c>
      <c r="D218" s="2" t="s">
        <v>11</v>
      </c>
      <c r="E218" s="2" t="s">
        <v>123</v>
      </c>
    </row>
    <row r="219" spans="1:5" x14ac:dyDescent="0.25">
      <c r="A219" s="2" t="str">
        <f>HYPERLINK("https://www.treecommerce.nl/messenger/photo.php?photo=c4269bdf16036f4c17b4522efccfebae","Photo")</f>
        <v>Photo</v>
      </c>
      <c r="B219" s="2">
        <v>1</v>
      </c>
      <c r="C219" s="2" t="s">
        <v>954</v>
      </c>
      <c r="D219" s="2" t="s">
        <v>827</v>
      </c>
      <c r="E219" s="2" t="s">
        <v>955</v>
      </c>
    </row>
    <row r="220" spans="1:5" x14ac:dyDescent="0.25">
      <c r="A220" s="2" t="str">
        <f>HYPERLINK("https://www.treecommerce.nl/messenger/photo.php?photo=3906bebc189aab66c8f398dd47b99ddd","Photo")</f>
        <v>Photo</v>
      </c>
      <c r="B220" s="2">
        <v>1</v>
      </c>
      <c r="C220" s="2" t="s">
        <v>956</v>
      </c>
      <c r="D220" s="2" t="s">
        <v>11</v>
      </c>
      <c r="E220" s="2" t="s">
        <v>957</v>
      </c>
    </row>
    <row r="221" spans="1:5" x14ac:dyDescent="0.25">
      <c r="A221" s="2" t="str">
        <f>HYPERLINK("https://www.treecommerce.nl/messenger/photo.php?photo=9ded0479c6435ab8fdc915f8e322a139","Photo")</f>
        <v>Photo</v>
      </c>
      <c r="B221" s="2">
        <v>1</v>
      </c>
      <c r="C221" s="2" t="s">
        <v>956</v>
      </c>
      <c r="D221" s="2" t="s">
        <v>23</v>
      </c>
      <c r="E221" s="2" t="s">
        <v>958</v>
      </c>
    </row>
    <row r="222" spans="1:5" x14ac:dyDescent="0.25">
      <c r="A222" s="2" t="str">
        <f>HYPERLINK("https://www.treecommerce.nl/messenger/photo.php?photo=8aeecdc6a5514dc81b881849a119c1e2","Photo")</f>
        <v>Photo</v>
      </c>
      <c r="B222" s="2">
        <v>1</v>
      </c>
      <c r="C222" s="2" t="s">
        <v>1662</v>
      </c>
      <c r="D222" s="2" t="s">
        <v>1260</v>
      </c>
      <c r="E222" s="2" t="s">
        <v>1663</v>
      </c>
    </row>
    <row r="223" spans="1:5" x14ac:dyDescent="0.25">
      <c r="A223" s="2" t="str">
        <f>HYPERLINK("https://www.treecommerce.nl/messenger/photo.php?photo=f9706fb08eef96459d5af815e60c07a0","Photo")</f>
        <v>Photo</v>
      </c>
      <c r="B223" s="2">
        <v>1</v>
      </c>
      <c r="C223" s="2" t="s">
        <v>959</v>
      </c>
      <c r="D223" s="2" t="s">
        <v>809</v>
      </c>
      <c r="E223" s="2" t="s">
        <v>960</v>
      </c>
    </row>
    <row r="224" spans="1:5" x14ac:dyDescent="0.25">
      <c r="A224" s="2" t="str">
        <f>HYPERLINK("https://www.treecommerce.nl/messenger/photo.php?photo=19197e2f90b981a1f721ecc924e88497","Photo")</f>
        <v>Photo</v>
      </c>
      <c r="B224" s="2">
        <v>1</v>
      </c>
      <c r="C224" s="2" t="s">
        <v>124</v>
      </c>
      <c r="D224" s="2" t="s">
        <v>13</v>
      </c>
      <c r="E224" s="2" t="s">
        <v>125</v>
      </c>
    </row>
    <row r="225" spans="1:5" x14ac:dyDescent="0.25">
      <c r="A225" s="2" t="str">
        <f>HYPERLINK("https://www.treecommerce.nl/messenger/photo.php?photo=3d6aa81f6f7f1b271068a0bbcb93e19d","Photo")</f>
        <v>Photo</v>
      </c>
      <c r="B225" s="2">
        <v>1</v>
      </c>
      <c r="C225" s="2" t="s">
        <v>124</v>
      </c>
      <c r="D225" s="2" t="s">
        <v>809</v>
      </c>
      <c r="E225" s="2" t="s">
        <v>961</v>
      </c>
    </row>
    <row r="226" spans="1:5" x14ac:dyDescent="0.25">
      <c r="A226" s="2" t="str">
        <f>HYPERLINK("https://www.treecommerce.nl/messenger/photo.php?photo=bbd749c5d9c881aa8d49aa14fbb5770f","Photo")</f>
        <v>Photo</v>
      </c>
      <c r="B226" s="2">
        <v>1</v>
      </c>
      <c r="C226" s="2" t="s">
        <v>124</v>
      </c>
      <c r="D226" s="2" t="s">
        <v>809</v>
      </c>
      <c r="E226" s="2" t="s">
        <v>962</v>
      </c>
    </row>
    <row r="227" spans="1:5" x14ac:dyDescent="0.25">
      <c r="A227" s="2" t="str">
        <f>HYPERLINK("https://www.treecommerce.nl/messenger/photo.php?photo=25b05766a2f5fd11fcf0797bceace02d","Photo")</f>
        <v>Photo</v>
      </c>
      <c r="B227" s="2">
        <v>1</v>
      </c>
      <c r="C227" s="2" t="s">
        <v>124</v>
      </c>
      <c r="D227" s="2" t="s">
        <v>811</v>
      </c>
      <c r="E227" s="2" t="s">
        <v>963</v>
      </c>
    </row>
    <row r="228" spans="1:5" x14ac:dyDescent="0.25">
      <c r="A228" s="2" t="str">
        <f>HYPERLINK("https://www.treecommerce.nl/messenger/photo.php?photo=9dca810c5817ee3dbf9b26533698fc8d","Photo")</f>
        <v>Photo</v>
      </c>
      <c r="B228" s="2">
        <v>1</v>
      </c>
      <c r="C228" s="2" t="s">
        <v>124</v>
      </c>
      <c r="D228" s="2" t="s">
        <v>811</v>
      </c>
      <c r="E228" s="2" t="s">
        <v>964</v>
      </c>
    </row>
    <row r="229" spans="1:5" x14ac:dyDescent="0.25">
      <c r="A229" s="2" t="str">
        <f>HYPERLINK("https://www.treecommerce.nl/messenger/photo.php?photo=4d8897082b0e4333d0b5a5976b9f8769","Photo")</f>
        <v>Photo</v>
      </c>
      <c r="B229" s="2">
        <v>1</v>
      </c>
      <c r="C229" s="2" t="s">
        <v>124</v>
      </c>
      <c r="D229" s="2" t="s">
        <v>13</v>
      </c>
      <c r="E229" s="2" t="s">
        <v>965</v>
      </c>
    </row>
    <row r="230" spans="1:5" x14ac:dyDescent="0.25">
      <c r="A230" s="2" t="str">
        <f>HYPERLINK("https://www.treecommerce.nl/messenger/photo.php?photo=50e6e267ea81131673008bb8d1e0638a","Photo")</f>
        <v>Photo</v>
      </c>
      <c r="B230" s="2">
        <v>1</v>
      </c>
      <c r="C230" s="2" t="s">
        <v>124</v>
      </c>
      <c r="D230" s="2" t="s">
        <v>33</v>
      </c>
      <c r="E230" s="2"/>
    </row>
    <row r="231" spans="1:5" x14ac:dyDescent="0.25">
      <c r="A231" s="2" t="str">
        <f>HYPERLINK("https://www.treecommerce.nl/messenger/photo.php?photo=612c99ff83795c7396bf6e84f8ae805e","Photo")</f>
        <v>Photo</v>
      </c>
      <c r="B231" s="2">
        <v>1</v>
      </c>
      <c r="C231" s="2" t="s">
        <v>126</v>
      </c>
      <c r="D231" s="2" t="s">
        <v>127</v>
      </c>
      <c r="E231" s="2" t="s">
        <v>128</v>
      </c>
    </row>
    <row r="232" spans="1:5" x14ac:dyDescent="0.25">
      <c r="A232" s="2" t="str">
        <f>HYPERLINK("https://www.treecommerce.nl/messenger/photo.php?photo=3ee0259f33618505154751bcf6b93ecf","Photo")</f>
        <v>Photo</v>
      </c>
      <c r="B232" s="2">
        <v>1</v>
      </c>
      <c r="C232" s="2" t="s">
        <v>126</v>
      </c>
      <c r="D232" s="2" t="s">
        <v>72</v>
      </c>
      <c r="E232" s="2" t="s">
        <v>779</v>
      </c>
    </row>
    <row r="233" spans="1:5" x14ac:dyDescent="0.25">
      <c r="A233" s="2" t="str">
        <f>HYPERLINK("https://www.treecommerce.nl/messenger/photo.php?photo=82004401518ac00633536790b1a907d9","Photo")</f>
        <v>Photo</v>
      </c>
      <c r="B233" s="2">
        <v>1</v>
      </c>
      <c r="C233" s="2" t="s">
        <v>591</v>
      </c>
      <c r="D233" s="2" t="s">
        <v>843</v>
      </c>
      <c r="E233" s="2" t="s">
        <v>966</v>
      </c>
    </row>
    <row r="234" spans="1:5" x14ac:dyDescent="0.25">
      <c r="A234" s="2" t="str">
        <f>HYPERLINK("https://www.treecommerce.nl/messenger/photo.php?photo=8936c2b5d99b4e3c79958f6943de8ea9","Photo")</f>
        <v>Photo</v>
      </c>
      <c r="B234" s="2">
        <v>1</v>
      </c>
      <c r="C234" s="2" t="s">
        <v>591</v>
      </c>
      <c r="D234" s="2" t="s">
        <v>592</v>
      </c>
      <c r="E234" s="2" t="s">
        <v>593</v>
      </c>
    </row>
    <row r="235" spans="1:5" x14ac:dyDescent="0.25">
      <c r="A235" s="2" t="str">
        <f>HYPERLINK("https://www.treecommerce.nl/messenger/photo.php?photo=8936c2b5d99b4e3c79958f6943de8ea9","Photo")</f>
        <v>Photo</v>
      </c>
      <c r="B235" s="2">
        <v>1</v>
      </c>
      <c r="C235" s="2" t="s">
        <v>591</v>
      </c>
      <c r="D235" s="2" t="s">
        <v>592</v>
      </c>
      <c r="E235" s="2" t="s">
        <v>594</v>
      </c>
    </row>
    <row r="236" spans="1:5" x14ac:dyDescent="0.25">
      <c r="A236" s="2" t="str">
        <f>HYPERLINK("https://www.treecommerce.nl/messenger/photo.php?photo=d1658bb1cd2d66460ab19b3b796c0fac","Photo")</f>
        <v>Photo</v>
      </c>
      <c r="B236" s="2">
        <v>1</v>
      </c>
      <c r="C236" s="2" t="s">
        <v>967</v>
      </c>
      <c r="D236" s="2" t="s">
        <v>90</v>
      </c>
      <c r="E236" s="2" t="s">
        <v>968</v>
      </c>
    </row>
    <row r="237" spans="1:5" x14ac:dyDescent="0.25">
      <c r="A237" s="2" t="str">
        <f>HYPERLINK("https://www.treecommerce.nl/messenger/photo.php?photo=9f7478adab22649481ad392ad3bcbff6","Photo")</f>
        <v>Photo</v>
      </c>
      <c r="B237" s="2">
        <v>1</v>
      </c>
      <c r="C237" s="2" t="s">
        <v>967</v>
      </c>
      <c r="D237" s="2" t="s">
        <v>19</v>
      </c>
      <c r="E237" s="2" t="s">
        <v>969</v>
      </c>
    </row>
    <row r="238" spans="1:5" x14ac:dyDescent="0.25">
      <c r="A238" s="2" t="str">
        <f>HYPERLINK("https://www.treecommerce.nl/messenger/photo.php?photo=3d27739afccfea4647b72d1d50ddf2aa","Photo")</f>
        <v>Photo</v>
      </c>
      <c r="B238" s="2">
        <v>1</v>
      </c>
      <c r="C238" s="2" t="s">
        <v>970</v>
      </c>
      <c r="D238" s="2" t="s">
        <v>809</v>
      </c>
      <c r="E238" s="2" t="s">
        <v>971</v>
      </c>
    </row>
    <row r="239" spans="1:5" x14ac:dyDescent="0.25">
      <c r="A239" s="2" t="str">
        <f>HYPERLINK("https://www.treecommerce.nl/messenger/photo.php?photo=f56becf4dfda15b82131b73ac11ef2c3","Photo")</f>
        <v>Photo</v>
      </c>
      <c r="B239" s="2">
        <v>1</v>
      </c>
      <c r="C239" s="2" t="s">
        <v>974</v>
      </c>
      <c r="D239" s="2" t="s">
        <v>827</v>
      </c>
      <c r="E239" s="2" t="s">
        <v>975</v>
      </c>
    </row>
    <row r="240" spans="1:5" x14ac:dyDescent="0.25">
      <c r="A240" s="2" t="str">
        <f>HYPERLINK("https://www.treecommerce.nl/messenger/photo.php?photo=0ae21e6b9cdd2e2b36c4c808a0103090","Photo")</f>
        <v>Photo</v>
      </c>
      <c r="B240" s="2">
        <v>1</v>
      </c>
      <c r="C240" s="2" t="s">
        <v>974</v>
      </c>
      <c r="D240" s="2" t="s">
        <v>809</v>
      </c>
      <c r="E240" s="2" t="s">
        <v>976</v>
      </c>
    </row>
    <row r="241" spans="1:5" x14ac:dyDescent="0.25">
      <c r="A241" s="2" t="str">
        <f>HYPERLINK("https://www.treecommerce.nl/messenger/photo.php?photo=d97de35a05670b8151214262e6a510ce","Photo")</f>
        <v>Photo</v>
      </c>
      <c r="B241" s="2">
        <v>1</v>
      </c>
      <c r="C241" s="2" t="s">
        <v>129</v>
      </c>
      <c r="D241" s="2" t="s">
        <v>13</v>
      </c>
      <c r="E241" s="2" t="s">
        <v>130</v>
      </c>
    </row>
    <row r="242" spans="1:5" x14ac:dyDescent="0.25">
      <c r="A242" s="2" t="str">
        <f>HYPERLINK("https://www.treecommerce.nl/messenger/photo.php?photo=b14e2377194b394bd4389cf156a21529","Photo")</f>
        <v>Photo</v>
      </c>
      <c r="B242" s="2">
        <v>1</v>
      </c>
      <c r="C242" s="2" t="s">
        <v>131</v>
      </c>
      <c r="D242" s="2" t="s">
        <v>11</v>
      </c>
      <c r="E242" s="2" t="s">
        <v>132</v>
      </c>
    </row>
    <row r="243" spans="1:5" x14ac:dyDescent="0.25">
      <c r="A243" s="2" t="str">
        <f>HYPERLINK("https://www.treecommerce.nl/messenger/photo.php?photo=82bbb6fc51bf87a76c4fe4af33715729","Photo")</f>
        <v>Photo</v>
      </c>
      <c r="B243" s="2">
        <v>1</v>
      </c>
      <c r="C243" s="2" t="s">
        <v>131</v>
      </c>
      <c r="D243" s="2" t="s">
        <v>11</v>
      </c>
      <c r="E243" s="2" t="s">
        <v>133</v>
      </c>
    </row>
    <row r="244" spans="1:5" x14ac:dyDescent="0.25">
      <c r="A244" s="2" t="str">
        <f>HYPERLINK("https://www.treecommerce.nl/messenger/photo.php?photo=0da624751f190347370066755ccd9527","Photo")</f>
        <v>Photo</v>
      </c>
      <c r="B244" s="2">
        <v>1</v>
      </c>
      <c r="C244" s="2" t="s">
        <v>131</v>
      </c>
      <c r="D244" s="2" t="s">
        <v>90</v>
      </c>
      <c r="E244" s="2" t="s">
        <v>134</v>
      </c>
    </row>
    <row r="245" spans="1:5" x14ac:dyDescent="0.25">
      <c r="A245" s="2" t="str">
        <f>HYPERLINK("https://www.treecommerce.nl/messenger/photo.php?photo=559d8b3538a3655a0617759f9d137934","Photo")</f>
        <v>Photo</v>
      </c>
      <c r="B245" s="2">
        <v>1</v>
      </c>
      <c r="C245" s="2" t="s">
        <v>131</v>
      </c>
      <c r="D245" s="2" t="s">
        <v>744</v>
      </c>
      <c r="E245" s="2" t="s">
        <v>977</v>
      </c>
    </row>
    <row r="246" spans="1:5" x14ac:dyDescent="0.25">
      <c r="A246" s="2" t="str">
        <f>HYPERLINK("https://www.treecommerce.nl/messenger/photo.php?photo=d22b33cee96a57ea3145780e5fc4bb6d","Photo")</f>
        <v>Photo</v>
      </c>
      <c r="B246" s="2">
        <v>1</v>
      </c>
      <c r="C246" s="2" t="s">
        <v>131</v>
      </c>
      <c r="D246" s="2" t="s">
        <v>843</v>
      </c>
      <c r="E246" s="2" t="s">
        <v>978</v>
      </c>
    </row>
    <row r="247" spans="1:5" x14ac:dyDescent="0.25">
      <c r="A247" s="2" t="str">
        <f>HYPERLINK("https://www.treecommerce.nl/messenger/photo.php?photo=4cf1a5e41cf41939ddaf12f58e46070f","Photo")</f>
        <v>Photo</v>
      </c>
      <c r="B247" s="2">
        <v>1</v>
      </c>
      <c r="C247" s="2" t="s">
        <v>131</v>
      </c>
      <c r="D247" s="2" t="s">
        <v>827</v>
      </c>
      <c r="E247" s="2" t="s">
        <v>979</v>
      </c>
    </row>
    <row r="248" spans="1:5" x14ac:dyDescent="0.25">
      <c r="A248" s="2" t="str">
        <f>HYPERLINK("https://www.treecommerce.nl/messenger/photo.php?photo=fad28b97a7f5ee98e09c7ed90131ae7e","Photo")</f>
        <v>Photo</v>
      </c>
      <c r="B248" s="2">
        <v>1</v>
      </c>
      <c r="C248" s="2" t="s">
        <v>131</v>
      </c>
      <c r="D248" s="2" t="s">
        <v>827</v>
      </c>
      <c r="E248" s="2" t="s">
        <v>980</v>
      </c>
    </row>
    <row r="249" spans="1:5" x14ac:dyDescent="0.25">
      <c r="A249" s="2" t="str">
        <f>HYPERLINK("https://www.treecommerce.nl/messenger/photo.php?photo=47e9dcceb9d09dad8fe68e805d6bfad8","Photo")</f>
        <v>Photo</v>
      </c>
      <c r="B249" s="2">
        <v>1</v>
      </c>
      <c r="C249" s="2" t="s">
        <v>131</v>
      </c>
      <c r="D249" s="2" t="s">
        <v>11</v>
      </c>
      <c r="E249" s="2" t="s">
        <v>780</v>
      </c>
    </row>
    <row r="250" spans="1:5" x14ac:dyDescent="0.25">
      <c r="A250" s="2" t="str">
        <f>HYPERLINK("https://www.treecommerce.nl/messenger/photo.php?photo=343cec22f4e998be6cae31ee5d3375d3","Photo")</f>
        <v>Photo</v>
      </c>
      <c r="B250" s="2">
        <v>1</v>
      </c>
      <c r="C250" s="2" t="s">
        <v>131</v>
      </c>
      <c r="D250" s="2" t="s">
        <v>6</v>
      </c>
      <c r="E250" s="2" t="s">
        <v>135</v>
      </c>
    </row>
    <row r="251" spans="1:5" x14ac:dyDescent="0.25">
      <c r="A251" s="2" t="str">
        <f>HYPERLINK("https://www.treecommerce.nl/messenger/photo.php?photo=851688eac6d77a32f2894fbed23aaf5f","Photo")</f>
        <v>Photo</v>
      </c>
      <c r="B251" s="2">
        <v>1</v>
      </c>
      <c r="C251" s="2" t="s">
        <v>981</v>
      </c>
      <c r="D251" s="2" t="s">
        <v>740</v>
      </c>
      <c r="E251" s="2" t="s">
        <v>982</v>
      </c>
    </row>
    <row r="252" spans="1:5" x14ac:dyDescent="0.25">
      <c r="A252" s="2" t="str">
        <f>HYPERLINK("https://www.treecommerce.nl/messenger/photo.php?photo=29203f7af089aabd788a4e036d9a63c0","Photo")</f>
        <v>Photo</v>
      </c>
      <c r="B252" s="2">
        <v>1</v>
      </c>
      <c r="C252" s="2" t="s">
        <v>972</v>
      </c>
      <c r="D252" s="2" t="s">
        <v>840</v>
      </c>
      <c r="E252" s="2" t="s">
        <v>973</v>
      </c>
    </row>
    <row r="253" spans="1:5" x14ac:dyDescent="0.25">
      <c r="A253" s="2" t="str">
        <f>HYPERLINK("https://www.treecommerce.nl/messenger/photo.php?photo=00dcbacbdf64cc15604ce736af8470d8","Photo")</f>
        <v>Photo</v>
      </c>
      <c r="B253" s="2">
        <v>1</v>
      </c>
      <c r="C253" s="2" t="s">
        <v>136</v>
      </c>
      <c r="D253" s="2" t="s">
        <v>90</v>
      </c>
      <c r="E253" s="2" t="s">
        <v>137</v>
      </c>
    </row>
    <row r="254" spans="1:5" x14ac:dyDescent="0.25">
      <c r="A254" s="2" t="str">
        <f>HYPERLINK("https://www.treecommerce.nl/messenger/photo.php?photo=e1bcb5c3468c8db3a55bff32b8e5eeac","Photo")</f>
        <v>Photo</v>
      </c>
      <c r="B254" s="2">
        <v>1</v>
      </c>
      <c r="C254" s="2" t="s">
        <v>983</v>
      </c>
      <c r="D254" s="2" t="s">
        <v>809</v>
      </c>
      <c r="E254" s="2" t="s">
        <v>984</v>
      </c>
    </row>
    <row r="255" spans="1:5" x14ac:dyDescent="0.25">
      <c r="A255" s="2" t="str">
        <f>HYPERLINK("https://www.treecommerce.nl/messenger/photo.php?photo=c7e5246b220ff5b9c73fe0be0fee68fc","Photo")</f>
        <v>Photo</v>
      </c>
      <c r="B255" s="2">
        <v>1</v>
      </c>
      <c r="C255" s="2" t="s">
        <v>983</v>
      </c>
      <c r="D255" s="2" t="s">
        <v>811</v>
      </c>
      <c r="E255" s="2" t="s">
        <v>985</v>
      </c>
    </row>
    <row r="256" spans="1:5" x14ac:dyDescent="0.25">
      <c r="A256" s="2" t="str">
        <f>HYPERLINK("https://www.treecommerce.nl/messenger/photo.php?photo=8f62ec0ee5b4da5501b6c1bc6414885a","Photo")</f>
        <v>Photo</v>
      </c>
      <c r="B256" s="2">
        <v>1</v>
      </c>
      <c r="C256" s="2" t="s">
        <v>986</v>
      </c>
      <c r="D256" s="2" t="s">
        <v>766</v>
      </c>
      <c r="E256" s="2" t="s">
        <v>987</v>
      </c>
    </row>
    <row r="257" spans="1:5" x14ac:dyDescent="0.25">
      <c r="A257" s="2" t="str">
        <f>HYPERLINK("https://www.treecommerce.nl/messenger/photo.php?photo=987ea2629e21f8da458a32108b5123b7","Photo")</f>
        <v>Photo</v>
      </c>
      <c r="B257" s="2">
        <v>2</v>
      </c>
      <c r="C257" s="2" t="s">
        <v>988</v>
      </c>
      <c r="D257" s="2" t="s">
        <v>809</v>
      </c>
      <c r="E257" s="2"/>
    </row>
    <row r="258" spans="1:5" x14ac:dyDescent="0.25">
      <c r="A258" s="2" t="str">
        <f>HYPERLINK("https://www.treecommerce.nl/messenger/photo.php?photo=945b0baaad10e02fde5cf5e6fb57aee9","Photo")</f>
        <v>Photo</v>
      </c>
      <c r="B258" s="2">
        <v>1</v>
      </c>
      <c r="C258" s="2" t="s">
        <v>989</v>
      </c>
      <c r="D258" s="2" t="s">
        <v>827</v>
      </c>
      <c r="E258" s="2" t="s">
        <v>990</v>
      </c>
    </row>
    <row r="259" spans="1:5" x14ac:dyDescent="0.25">
      <c r="A259" s="2" t="str">
        <f>HYPERLINK("https://www.treecommerce.nl/messenger/photo.php?photo=7f7666e885ab4898bd5e111219a710c7","Photo")</f>
        <v>Photo</v>
      </c>
      <c r="B259" s="2">
        <v>1</v>
      </c>
      <c r="C259" s="2" t="s">
        <v>140</v>
      </c>
      <c r="D259" s="2" t="s">
        <v>11</v>
      </c>
      <c r="E259" s="2" t="s">
        <v>141</v>
      </c>
    </row>
    <row r="260" spans="1:5" x14ac:dyDescent="0.25">
      <c r="A260" s="2" t="str">
        <f>HYPERLINK("https://www.treecommerce.nl/messenger/photo.php?photo=f8e9f588a0d766c8bd1268af930bd9aa","Photo")</f>
        <v>Photo</v>
      </c>
      <c r="B260" s="2">
        <v>1</v>
      </c>
      <c r="C260" s="2" t="s">
        <v>138</v>
      </c>
      <c r="D260" s="2" t="s">
        <v>23</v>
      </c>
      <c r="E260" s="2" t="s">
        <v>991</v>
      </c>
    </row>
    <row r="261" spans="1:5" x14ac:dyDescent="0.25">
      <c r="A261" s="2" t="str">
        <f>HYPERLINK("https://www.treecommerce.nl/messenger/photo.php?photo=1294b034ce7b1f50cf9ccbfe52258032","Photo")</f>
        <v>Photo</v>
      </c>
      <c r="B261" s="2">
        <v>1</v>
      </c>
      <c r="C261" s="2" t="s">
        <v>138</v>
      </c>
      <c r="D261" s="2" t="s">
        <v>23</v>
      </c>
      <c r="E261" s="2" t="s">
        <v>992</v>
      </c>
    </row>
    <row r="262" spans="1:5" x14ac:dyDescent="0.25">
      <c r="A262" s="2" t="str">
        <f>HYPERLINK("https://www.treecommerce.nl/messenger/photo.php?photo=d02b2b6a85e061609c3e57af181a4421","Photo")</f>
        <v>Photo</v>
      </c>
      <c r="B262" s="2">
        <v>1</v>
      </c>
      <c r="C262" s="2" t="s">
        <v>138</v>
      </c>
      <c r="D262" s="2" t="s">
        <v>23</v>
      </c>
      <c r="E262" s="2" t="s">
        <v>993</v>
      </c>
    </row>
    <row r="263" spans="1:5" x14ac:dyDescent="0.25">
      <c r="A263" s="2" t="str">
        <f>HYPERLINK("https://www.treecommerce.nl/messenger/photo.php?photo=0a302594e72af8c88ee382235d4338d3","Photo")</f>
        <v>Photo</v>
      </c>
      <c r="B263" s="2">
        <v>1</v>
      </c>
      <c r="C263" s="2" t="s">
        <v>138</v>
      </c>
      <c r="D263" s="2" t="s">
        <v>13</v>
      </c>
      <c r="E263" s="2" t="s">
        <v>994</v>
      </c>
    </row>
    <row r="264" spans="1:5" x14ac:dyDescent="0.25">
      <c r="A264" s="2" t="str">
        <f>HYPERLINK("https://www.treecommerce.nl/messenger/photo.php?photo=9dd93e998abd7780c50f924a3352a15d","Photo")</f>
        <v>Photo</v>
      </c>
      <c r="B264" s="2">
        <v>1</v>
      </c>
      <c r="C264" s="2" t="s">
        <v>138</v>
      </c>
      <c r="D264" s="2" t="s">
        <v>6</v>
      </c>
      <c r="E264" s="2" t="s">
        <v>139</v>
      </c>
    </row>
    <row r="265" spans="1:5" x14ac:dyDescent="0.25">
      <c r="A265" s="2" t="str">
        <f>HYPERLINK("https://www.treecommerce.nl/messenger/photo.php?photo=71e89405aaac1cb298d21b5fd6d2fec0","Photo")</f>
        <v>Photo</v>
      </c>
      <c r="B265" s="2">
        <v>1</v>
      </c>
      <c r="C265" s="2" t="s">
        <v>568</v>
      </c>
      <c r="D265" s="2" t="s">
        <v>1672</v>
      </c>
      <c r="E265" s="2"/>
    </row>
    <row r="266" spans="1:5" x14ac:dyDescent="0.25">
      <c r="A266" s="2" t="str">
        <f>HYPERLINK("https://www.treecommerce.nl/messenger/photo.php?photo=5d0a47ad939246fa690f5c2851eaacbf","Photo")</f>
        <v>Photo</v>
      </c>
      <c r="B266" s="2">
        <v>1</v>
      </c>
      <c r="C266" s="2" t="s">
        <v>1649</v>
      </c>
      <c r="D266" s="2" t="s">
        <v>23</v>
      </c>
      <c r="E266" s="2"/>
    </row>
    <row r="267" spans="1:5" x14ac:dyDescent="0.25">
      <c r="A267" s="2" t="str">
        <f>HYPERLINK("https://www.treecommerce.nl/messenger/photo.php?photo=96e332ccf1ccfd48a37205e255e05ad5","Photo")</f>
        <v>Photo</v>
      </c>
      <c r="B267" s="2">
        <v>1</v>
      </c>
      <c r="C267" s="2" t="s">
        <v>142</v>
      </c>
      <c r="D267" s="2" t="s">
        <v>6</v>
      </c>
      <c r="E267" s="2" t="s">
        <v>143</v>
      </c>
    </row>
    <row r="268" spans="1:5" x14ac:dyDescent="0.25">
      <c r="A268" s="2" t="str">
        <f>HYPERLINK("https://www.treecommerce.nl/messenger/photo.php?photo=2564ce9cdc30390f0da0672cbbb21a83","Photo")</f>
        <v>Photo</v>
      </c>
      <c r="B268" s="2">
        <v>1</v>
      </c>
      <c r="C268" s="2" t="s">
        <v>142</v>
      </c>
      <c r="D268" s="2" t="s">
        <v>6</v>
      </c>
      <c r="E268" s="2" t="s">
        <v>144</v>
      </c>
    </row>
    <row r="269" spans="1:5" x14ac:dyDescent="0.25">
      <c r="A269" s="2" t="str">
        <f>HYPERLINK("https://www.treecommerce.nl/messenger/photo.php?photo=af9409e2e9886bfa3baf7b42244a5c3f","Photo")</f>
        <v>Photo</v>
      </c>
      <c r="B269" s="2">
        <v>2</v>
      </c>
      <c r="C269" s="2" t="s">
        <v>995</v>
      </c>
      <c r="D269" s="2" t="s">
        <v>23</v>
      </c>
      <c r="E269" s="2"/>
    </row>
    <row r="270" spans="1:5" x14ac:dyDescent="0.25">
      <c r="A270" s="2" t="str">
        <f>HYPERLINK("https://www.treecommerce.nl/messenger/photo.php?photo=1dace46f591435c879a303b0ed0793b2","Photo")</f>
        <v>Photo</v>
      </c>
      <c r="B270" s="2">
        <v>1</v>
      </c>
      <c r="C270" s="2" t="s">
        <v>996</v>
      </c>
      <c r="D270" s="2" t="s">
        <v>23</v>
      </c>
      <c r="E270" s="2" t="s">
        <v>997</v>
      </c>
    </row>
    <row r="271" spans="1:5" x14ac:dyDescent="0.25">
      <c r="A271" s="2" t="str">
        <f>HYPERLINK("https://www.treecommerce.nl/messenger/photo.php?photo=4d15d55f8edf3e65ac70bdf071f5c7f8","Photo")</f>
        <v>Photo</v>
      </c>
      <c r="B271" s="2">
        <v>1</v>
      </c>
      <c r="C271" s="2" t="s">
        <v>998</v>
      </c>
      <c r="D271" s="2" t="s">
        <v>13</v>
      </c>
      <c r="E271" s="2" t="s">
        <v>999</v>
      </c>
    </row>
    <row r="272" spans="1:5" x14ac:dyDescent="0.25">
      <c r="A272" s="2" t="str">
        <f>HYPERLINK("https://www.treecommerce.nl/messenger/photo.php?photo=3fc1bc204b803cd6f9d6f3354475067b","Photo")</f>
        <v>Photo</v>
      </c>
      <c r="B272" s="2">
        <v>1</v>
      </c>
      <c r="C272" s="2" t="s">
        <v>1000</v>
      </c>
      <c r="D272" s="2" t="s">
        <v>847</v>
      </c>
      <c r="E272" s="2" t="s">
        <v>1001</v>
      </c>
    </row>
    <row r="273" spans="1:5" x14ac:dyDescent="0.25">
      <c r="A273" s="2" t="str">
        <f>HYPERLINK("https://www.treecommerce.nl/messenger/photo.php?photo=a3fac3a4e6e22d2a818c72d7ef2ab59f","Photo")</f>
        <v>Photo</v>
      </c>
      <c r="B273" s="2">
        <v>1</v>
      </c>
      <c r="C273" s="2" t="s">
        <v>1000</v>
      </c>
      <c r="D273" s="2" t="s">
        <v>847</v>
      </c>
      <c r="E273" s="2" t="s">
        <v>1002</v>
      </c>
    </row>
    <row r="274" spans="1:5" x14ac:dyDescent="0.25">
      <c r="A274" s="2" t="str">
        <f>HYPERLINK("https://www.treecommerce.nl/messenger/photo.php?photo=5f02923d74666c87b6d626a3467c2290","Photo")</f>
        <v>Photo</v>
      </c>
      <c r="B274" s="2">
        <v>1</v>
      </c>
      <c r="C274" s="2" t="s">
        <v>1000</v>
      </c>
      <c r="D274" s="2" t="s">
        <v>813</v>
      </c>
      <c r="E274" s="2" t="s">
        <v>1003</v>
      </c>
    </row>
    <row r="275" spans="1:5" x14ac:dyDescent="0.25">
      <c r="A275" s="2" t="str">
        <f>HYPERLINK("https://www.treecommerce.nl/messenger/photo.php?photo=24a4b754fb416d6666a4b638af571a7e","Photo")</f>
        <v>Photo</v>
      </c>
      <c r="B275" s="2">
        <v>1</v>
      </c>
      <c r="C275" s="2" t="s">
        <v>1000</v>
      </c>
      <c r="D275" s="2" t="s">
        <v>23</v>
      </c>
      <c r="E275" s="2" t="s">
        <v>1004</v>
      </c>
    </row>
    <row r="276" spans="1:5" x14ac:dyDescent="0.25">
      <c r="A276" s="2" t="str">
        <f>HYPERLINK("https://www.treecommerce.nl/messenger/photo.php?photo=7acd910f3095c85cbc6cfad0cbdf0399","Photo")</f>
        <v>Photo</v>
      </c>
      <c r="B276" s="2">
        <v>1</v>
      </c>
      <c r="C276" s="2" t="s">
        <v>1000</v>
      </c>
      <c r="D276" s="2" t="s">
        <v>13</v>
      </c>
      <c r="E276" s="2" t="s">
        <v>1005</v>
      </c>
    </row>
    <row r="277" spans="1:5" x14ac:dyDescent="0.25">
      <c r="A277" s="2" t="str">
        <f>HYPERLINK("https://www.treecommerce.nl/messenger/photo.php?photo=55289beee053be61a343eab445a17cad","Photo")</f>
        <v>Photo</v>
      </c>
      <c r="B277" s="2">
        <v>1</v>
      </c>
      <c r="C277" s="2" t="s">
        <v>1000</v>
      </c>
      <c r="D277" s="2" t="s">
        <v>90</v>
      </c>
      <c r="E277" s="2" t="s">
        <v>1006</v>
      </c>
    </row>
    <row r="278" spans="1:5" x14ac:dyDescent="0.25">
      <c r="A278" s="2" t="str">
        <f>HYPERLINK("https://www.treecommerce.nl/messenger/photo.php?photo=f0b02b3f5427479080a0a7078e9659e3","Photo")</f>
        <v>Photo</v>
      </c>
      <c r="B278" s="2">
        <v>1</v>
      </c>
      <c r="C278" s="2" t="s">
        <v>1000</v>
      </c>
      <c r="D278" s="2" t="s">
        <v>19</v>
      </c>
      <c r="E278" s="2" t="s">
        <v>1007</v>
      </c>
    </row>
    <row r="279" spans="1:5" x14ac:dyDescent="0.25">
      <c r="A279" s="2" t="str">
        <f>HYPERLINK("https://www.treecommerce.nl/messenger/photo.php?photo=74453daa5d4a8901c24e7246d9637399","Photo")</f>
        <v>Photo</v>
      </c>
      <c r="B279" s="2">
        <v>1</v>
      </c>
      <c r="C279" s="2" t="s">
        <v>1000</v>
      </c>
      <c r="D279" s="2" t="s">
        <v>19</v>
      </c>
      <c r="E279" s="2"/>
    </row>
    <row r="280" spans="1:5" x14ac:dyDescent="0.25">
      <c r="A280" s="2" t="str">
        <f>HYPERLINK("https://www.treecommerce.nl/messenger/photo.php?photo=a5d5f34c9d79a3a2ff871449ca233d82","Photo")</f>
        <v>Photo</v>
      </c>
      <c r="B280" s="2">
        <v>1</v>
      </c>
      <c r="C280" s="2" t="s">
        <v>145</v>
      </c>
      <c r="D280" s="2" t="s">
        <v>23</v>
      </c>
      <c r="E280" s="2"/>
    </row>
    <row r="281" spans="1:5" x14ac:dyDescent="0.25">
      <c r="A281" s="2" t="str">
        <f>HYPERLINK("https://www.treecommerce.nl/messenger/photo.php?photo=859e9e48642554239f8555fdcf5b24a9","Photo")</f>
        <v>Photo</v>
      </c>
      <c r="B281" s="2">
        <v>1</v>
      </c>
      <c r="C281" s="2" t="s">
        <v>145</v>
      </c>
      <c r="D281" s="2" t="s">
        <v>1672</v>
      </c>
      <c r="E281" s="2" t="s">
        <v>146</v>
      </c>
    </row>
    <row r="282" spans="1:5" x14ac:dyDescent="0.25">
      <c r="A282" s="2" t="str">
        <f>HYPERLINK("https://www.treecommerce.nl/messenger/photo.php?photo=428a8aeac547630b7bc2c97d7c273a48","Photo")</f>
        <v>Photo</v>
      </c>
      <c r="B282" s="2">
        <v>1</v>
      </c>
      <c r="C282" s="2" t="s">
        <v>147</v>
      </c>
      <c r="D282" s="2" t="s">
        <v>6</v>
      </c>
      <c r="E282" s="2" t="s">
        <v>148</v>
      </c>
    </row>
    <row r="283" spans="1:5" x14ac:dyDescent="0.25">
      <c r="A283" s="2" t="str">
        <f>HYPERLINK("https://www.treecommerce.nl/messenger/photo.php?photo=40c7f8882a45dd50f68adbb3e8382b2c","Photo")</f>
        <v>Photo</v>
      </c>
      <c r="B283" s="2">
        <v>1</v>
      </c>
      <c r="C283" s="2" t="s">
        <v>147</v>
      </c>
      <c r="D283" s="2" t="s">
        <v>1011</v>
      </c>
      <c r="E283" s="2" t="s">
        <v>1012</v>
      </c>
    </row>
    <row r="284" spans="1:5" x14ac:dyDescent="0.25">
      <c r="A284" s="2" t="str">
        <f>HYPERLINK("https://www.treecommerce.nl/messenger/photo.php?photo=1fe599c8091fdd0ee2df2b49c07bb9cc","Photo")</f>
        <v>Photo</v>
      </c>
      <c r="B284" s="2">
        <v>1</v>
      </c>
      <c r="C284" s="2" t="s">
        <v>147</v>
      </c>
      <c r="D284" s="2" t="s">
        <v>11</v>
      </c>
      <c r="E284" s="2" t="s">
        <v>1008</v>
      </c>
    </row>
    <row r="285" spans="1:5" x14ac:dyDescent="0.25">
      <c r="A285" s="2" t="str">
        <f>HYPERLINK("https://www.treecommerce.nl/messenger/photo.php?photo=932b7b1d542d3f6b6f08892bf02f5aa7","Photo")</f>
        <v>Photo</v>
      </c>
      <c r="B285" s="2">
        <v>3</v>
      </c>
      <c r="C285" s="2" t="s">
        <v>147</v>
      </c>
      <c r="D285" s="2" t="s">
        <v>23</v>
      </c>
      <c r="E285" s="2" t="s">
        <v>1009</v>
      </c>
    </row>
    <row r="286" spans="1:5" x14ac:dyDescent="0.25">
      <c r="A286" s="2" t="str">
        <f>HYPERLINK("https://www.treecommerce.nl/messenger/photo.php?photo=068640958b342c80345b7ff0af42f773","Photo")</f>
        <v>Photo</v>
      </c>
      <c r="B286" s="2">
        <v>1</v>
      </c>
      <c r="C286" s="2" t="s">
        <v>147</v>
      </c>
      <c r="D286" s="2" t="s">
        <v>19</v>
      </c>
      <c r="E286" s="2" t="s">
        <v>1010</v>
      </c>
    </row>
    <row r="287" spans="1:5" x14ac:dyDescent="0.25">
      <c r="A287" s="2" t="str">
        <f>HYPERLINK("https://www.treecommerce.nl/messenger/photo.php?photo=0ffb0adca24b6bdf643416a56dc44a56","Photo")</f>
        <v>Photo</v>
      </c>
      <c r="B287" s="2">
        <v>1</v>
      </c>
      <c r="C287" s="2" t="s">
        <v>149</v>
      </c>
      <c r="D287" s="2" t="s">
        <v>23</v>
      </c>
      <c r="E287" s="2" t="s">
        <v>152</v>
      </c>
    </row>
    <row r="288" spans="1:5" x14ac:dyDescent="0.25">
      <c r="A288" s="2" t="str">
        <f>HYPERLINK("https://www.treecommerce.nl/messenger/photo.php?photo=f75e7d99cb4076ebd55319cb72836f6e","Photo")</f>
        <v>Photo</v>
      </c>
      <c r="B288" s="2">
        <v>1</v>
      </c>
      <c r="C288" s="2" t="s">
        <v>149</v>
      </c>
      <c r="D288" s="2" t="s">
        <v>150</v>
      </c>
      <c r="E288" s="2" t="s">
        <v>151</v>
      </c>
    </row>
    <row r="289" spans="1:5" x14ac:dyDescent="0.25">
      <c r="A289" s="2" t="str">
        <f>HYPERLINK("https://www.treecommerce.nl/messenger/photo.php?photo=f5e85e92555a6a2c237896a0aee298f5","Photo")</f>
        <v>Photo</v>
      </c>
      <c r="B289" s="2">
        <v>1</v>
      </c>
      <c r="C289" s="2" t="s">
        <v>569</v>
      </c>
      <c r="D289" s="2" t="s">
        <v>11</v>
      </c>
      <c r="E289" s="2" t="s">
        <v>570</v>
      </c>
    </row>
    <row r="290" spans="1:5" x14ac:dyDescent="0.25">
      <c r="A290" s="2" t="str">
        <f>HYPERLINK("https://www.treecommerce.nl/messenger/photo.php?photo=784f281c993a39bf42bd6b3fc00cf607","Photo")</f>
        <v>Photo</v>
      </c>
      <c r="B290" s="2">
        <v>1</v>
      </c>
      <c r="C290" s="2" t="s">
        <v>569</v>
      </c>
      <c r="D290" s="2" t="s">
        <v>23</v>
      </c>
      <c r="E290" s="2"/>
    </row>
    <row r="291" spans="1:5" x14ac:dyDescent="0.25">
      <c r="A291" s="2" t="str">
        <f>HYPERLINK("https://www.treecommerce.nl/messenger/photo.php?photo=91d696dea6e1d70c949d88d280203c28","Photo")</f>
        <v>Photo</v>
      </c>
      <c r="B291" s="2">
        <v>1</v>
      </c>
      <c r="C291" s="2" t="s">
        <v>1013</v>
      </c>
      <c r="D291" s="2" t="s">
        <v>811</v>
      </c>
      <c r="E291" s="2" t="s">
        <v>1014</v>
      </c>
    </row>
    <row r="292" spans="1:5" x14ac:dyDescent="0.25">
      <c r="A292" s="2" t="str">
        <f>HYPERLINK("https://www.treecommerce.nl/messenger/photo.php?photo=600d3a86958aa49251efa130c290aa9a","Photo")</f>
        <v>Photo</v>
      </c>
      <c r="B292" s="2">
        <v>1</v>
      </c>
      <c r="C292" s="2" t="s">
        <v>1015</v>
      </c>
      <c r="D292" s="2" t="s">
        <v>758</v>
      </c>
      <c r="E292" s="2" t="s">
        <v>1016</v>
      </c>
    </row>
    <row r="293" spans="1:5" x14ac:dyDescent="0.25">
      <c r="A293" s="2" t="str">
        <f>HYPERLINK("https://www.treecommerce.nl/messenger/photo.php?photo=d2f6cd39477532305c22f8487b75a788","Photo")</f>
        <v>Photo</v>
      </c>
      <c r="B293" s="2">
        <v>1</v>
      </c>
      <c r="C293" s="2" t="s">
        <v>153</v>
      </c>
      <c r="D293" s="2" t="s">
        <v>154</v>
      </c>
      <c r="E293" s="2" t="s">
        <v>155</v>
      </c>
    </row>
    <row r="294" spans="1:5" x14ac:dyDescent="0.25">
      <c r="A294" s="2" t="str">
        <f>HYPERLINK("https://www.treecommerce.nl/messenger/photo.php?photo=30e06621d2bd67f58c3047e4294d9135","Photo")</f>
        <v>Photo</v>
      </c>
      <c r="B294" s="2">
        <v>1</v>
      </c>
      <c r="C294" s="2" t="s">
        <v>156</v>
      </c>
      <c r="D294" s="2" t="s">
        <v>154</v>
      </c>
      <c r="E294" s="2" t="s">
        <v>158</v>
      </c>
    </row>
    <row r="295" spans="1:5" x14ac:dyDescent="0.25">
      <c r="A295" s="2" t="str">
        <f>HYPERLINK("https://www.treecommerce.nl/messenger/photo.php?photo=1b5e9ed1b6f31addd9f4d95e8f5f620c","Photo")</f>
        <v>Photo</v>
      </c>
      <c r="B295" s="2">
        <v>1</v>
      </c>
      <c r="C295" s="2" t="s">
        <v>156</v>
      </c>
      <c r="D295" s="2" t="s">
        <v>127</v>
      </c>
      <c r="E295" s="2" t="s">
        <v>157</v>
      </c>
    </row>
    <row r="296" spans="1:5" x14ac:dyDescent="0.25">
      <c r="A296" s="2" t="str">
        <f>HYPERLINK("https://www.treecommerce.nl/messenger/photo.php?photo=25403baffe3328bde6695bd9409b62d9","Photo")</f>
        <v>Photo</v>
      </c>
      <c r="B296" s="2">
        <v>1</v>
      </c>
      <c r="C296" s="2" t="s">
        <v>1024</v>
      </c>
      <c r="D296" s="2" t="s">
        <v>761</v>
      </c>
      <c r="E296" s="2" t="s">
        <v>1025</v>
      </c>
    </row>
    <row r="297" spans="1:5" x14ac:dyDescent="0.25">
      <c r="A297" s="2" t="str">
        <f>HYPERLINK("https://www.treecommerce.nl/messenger/photo.php?photo=12b49453f73fad25fede164a0a3ea512","Photo")</f>
        <v>Photo</v>
      </c>
      <c r="B297" s="2">
        <v>1</v>
      </c>
      <c r="C297" s="2" t="s">
        <v>1024</v>
      </c>
      <c r="D297" s="2" t="s">
        <v>763</v>
      </c>
      <c r="E297" s="2" t="s">
        <v>608</v>
      </c>
    </row>
    <row r="298" spans="1:5" x14ac:dyDescent="0.25">
      <c r="A298" s="2" t="str">
        <f>HYPERLINK("https://www.treecommerce.nl/messenger/photo.php?photo=2c91278eb9e23155790e9f30f5f77fbd","Photo")</f>
        <v>Photo</v>
      </c>
      <c r="B298" s="2">
        <v>1</v>
      </c>
      <c r="C298" s="2" t="s">
        <v>1024</v>
      </c>
      <c r="D298" s="2" t="s">
        <v>744</v>
      </c>
      <c r="E298" s="2" t="s">
        <v>1026</v>
      </c>
    </row>
    <row r="299" spans="1:5" x14ac:dyDescent="0.25">
      <c r="A299" s="2" t="str">
        <f>HYPERLINK("https://www.treecommerce.nl/messenger/photo.php?photo=67d00352d02d22cb13e6f2000c2c29e2","Photo")</f>
        <v>Photo</v>
      </c>
      <c r="B299" s="2">
        <v>1</v>
      </c>
      <c r="C299" s="2" t="s">
        <v>1024</v>
      </c>
      <c r="D299" s="2" t="s">
        <v>1019</v>
      </c>
      <c r="E299" s="2" t="s">
        <v>1021</v>
      </c>
    </row>
    <row r="300" spans="1:5" x14ac:dyDescent="0.25">
      <c r="A300" s="2" t="str">
        <f>HYPERLINK("https://www.treecommerce.nl/messenger/photo.php?photo=85a3e612730ad174ef20607467081b2a","Photo")</f>
        <v>Photo</v>
      </c>
      <c r="B300" s="2">
        <v>1</v>
      </c>
      <c r="C300" s="2" t="s">
        <v>1024</v>
      </c>
      <c r="D300" s="2" t="s">
        <v>758</v>
      </c>
      <c r="E300" s="2" t="s">
        <v>762</v>
      </c>
    </row>
    <row r="301" spans="1:5" x14ac:dyDescent="0.25">
      <c r="A301" s="2" t="str">
        <f>HYPERLINK("https://www.treecommerce.nl/messenger/photo.php?photo=1145f29a60cdef6e8a85383ea102d903","Photo")</f>
        <v>Photo</v>
      </c>
      <c r="B301" s="2">
        <v>1</v>
      </c>
      <c r="C301" s="2" t="s">
        <v>743</v>
      </c>
      <c r="D301" s="2" t="s">
        <v>761</v>
      </c>
      <c r="E301" s="2" t="s">
        <v>1022</v>
      </c>
    </row>
    <row r="302" spans="1:5" x14ac:dyDescent="0.25">
      <c r="A302" s="2" t="str">
        <f>HYPERLINK("https://www.treecommerce.nl/messenger/photo.php?photo=6911c79f1ed8bcbf6db26bd5634f8277","Photo")</f>
        <v>Photo</v>
      </c>
      <c r="B302" s="2">
        <v>1</v>
      </c>
      <c r="C302" s="2" t="s">
        <v>743</v>
      </c>
      <c r="D302" s="2" t="s">
        <v>763</v>
      </c>
      <c r="E302" s="2" t="s">
        <v>1023</v>
      </c>
    </row>
    <row r="303" spans="1:5" x14ac:dyDescent="0.25">
      <c r="A303" s="2" t="str">
        <f>HYPERLINK("https://www.treecommerce.nl/messenger/photo.php?photo=bee2799afe00b8730489b19a81243f26","Photo")</f>
        <v>Photo</v>
      </c>
      <c r="B303" s="2">
        <v>1</v>
      </c>
      <c r="C303" s="2" t="s">
        <v>743</v>
      </c>
      <c r="D303" s="2" t="s">
        <v>744</v>
      </c>
      <c r="E303" s="2" t="s">
        <v>745</v>
      </c>
    </row>
    <row r="304" spans="1:5" x14ac:dyDescent="0.25">
      <c r="A304" s="2" t="str">
        <f>HYPERLINK("https://www.treecommerce.nl/messenger/photo.php?photo=19d11ca860abc219378b739113199ddf","Photo")</f>
        <v>Photo</v>
      </c>
      <c r="B304" s="2">
        <v>1</v>
      </c>
      <c r="C304" s="2" t="s">
        <v>743</v>
      </c>
      <c r="D304" s="2" t="s">
        <v>1017</v>
      </c>
      <c r="E304" s="2" t="s">
        <v>1018</v>
      </c>
    </row>
    <row r="305" spans="1:5" x14ac:dyDescent="0.25">
      <c r="A305" s="2" t="str">
        <f>HYPERLINK("https://www.treecommerce.nl/messenger/photo.php?photo=21accc7a365130efc8db0a2fbabfe1a6","Photo")</f>
        <v>Photo</v>
      </c>
      <c r="B305" s="2">
        <v>1</v>
      </c>
      <c r="C305" s="2" t="s">
        <v>743</v>
      </c>
      <c r="D305" s="2" t="s">
        <v>1019</v>
      </c>
      <c r="E305" s="2" t="s">
        <v>1020</v>
      </c>
    </row>
    <row r="306" spans="1:5" x14ac:dyDescent="0.25">
      <c r="A306" s="2" t="str">
        <f>HYPERLINK("https://www.treecommerce.nl/messenger/photo.php?photo=0bf567c0459374289b1a6d7029742840","Photo")</f>
        <v>Photo</v>
      </c>
      <c r="B306" s="2">
        <v>1</v>
      </c>
      <c r="C306" s="2" t="s">
        <v>743</v>
      </c>
      <c r="D306" s="2" t="s">
        <v>758</v>
      </c>
      <c r="E306" s="2" t="s">
        <v>1021</v>
      </c>
    </row>
    <row r="307" spans="1:5" x14ac:dyDescent="0.25">
      <c r="A307" s="2" t="str">
        <f>HYPERLINK("https://www.treecommerce.nl/messenger/photo.php?photo=2bbb4098711a8d409e1ae3c3e29a7e6a","Photo")</f>
        <v>Photo</v>
      </c>
      <c r="B307" s="2">
        <v>1</v>
      </c>
      <c r="C307" s="2" t="s">
        <v>1027</v>
      </c>
      <c r="D307" s="2" t="s">
        <v>11</v>
      </c>
      <c r="E307" s="2" t="s">
        <v>1028</v>
      </c>
    </row>
    <row r="308" spans="1:5" x14ac:dyDescent="0.25">
      <c r="A308" s="2" t="str">
        <f>HYPERLINK("https://www.treecommerce.nl/messenger/photo.php?photo=ab26e3fe5ec7ff8af23ccfc24f6a31f4","Photo")</f>
        <v>Photo</v>
      </c>
      <c r="B308" s="2">
        <v>1</v>
      </c>
      <c r="C308" s="2" t="s">
        <v>1027</v>
      </c>
      <c r="D308" s="2" t="s">
        <v>23</v>
      </c>
      <c r="E308" s="2" t="s">
        <v>1029</v>
      </c>
    </row>
    <row r="309" spans="1:5" x14ac:dyDescent="0.25">
      <c r="A309" s="2" t="str">
        <f>HYPERLINK("https://www.treecommerce.nl/messenger/photo.php?photo=92d9015ced63e5875f52ed5c5e8f3468","Photo")</f>
        <v>Photo</v>
      </c>
      <c r="B309" s="2">
        <v>1</v>
      </c>
      <c r="C309" s="2" t="s">
        <v>1030</v>
      </c>
      <c r="D309" s="2" t="s">
        <v>11</v>
      </c>
      <c r="E309" s="2" t="s">
        <v>1031</v>
      </c>
    </row>
    <row r="310" spans="1:5" x14ac:dyDescent="0.25">
      <c r="A310" s="2" t="str">
        <f>HYPERLINK("https://www.treecommerce.nl/messenger/photo.php?photo=c554e33c6ec0c1e481fa35d309d76b44","Photo")</f>
        <v>Photo</v>
      </c>
      <c r="B310" s="2">
        <v>1</v>
      </c>
      <c r="C310" s="2" t="s">
        <v>1030</v>
      </c>
      <c r="D310" s="2" t="s">
        <v>11</v>
      </c>
      <c r="E310" s="2" t="s">
        <v>1032</v>
      </c>
    </row>
    <row r="311" spans="1:5" x14ac:dyDescent="0.25">
      <c r="A311" s="2" t="str">
        <f>HYPERLINK("https://www.treecommerce.nl/messenger/photo.php?photo=d06d58d4f4b714e5f5f5a49fc2c2ad1f","Photo")</f>
        <v>Photo</v>
      </c>
      <c r="B311" s="2">
        <v>1</v>
      </c>
      <c r="C311" s="2" t="s">
        <v>1033</v>
      </c>
      <c r="D311" s="2" t="s">
        <v>23</v>
      </c>
      <c r="E311" s="2" t="s">
        <v>1034</v>
      </c>
    </row>
    <row r="312" spans="1:5" x14ac:dyDescent="0.25">
      <c r="A312" s="2" t="str">
        <f>HYPERLINK("https://www.treecommerce.nl/messenger/photo.php?photo=b5485196c9fa7ff2b2bf63c4eaa8e0c6","Photo")</f>
        <v>Photo</v>
      </c>
      <c r="B312" s="2">
        <v>1</v>
      </c>
      <c r="C312" s="2" t="s">
        <v>1033</v>
      </c>
      <c r="D312" s="2" t="s">
        <v>23</v>
      </c>
      <c r="E312" s="2" t="s">
        <v>1035</v>
      </c>
    </row>
    <row r="313" spans="1:5" x14ac:dyDescent="0.25">
      <c r="A313" s="2" t="str">
        <f>HYPERLINK("https://www.treecommerce.nl/messenger/photo.php?photo=62d7d47f1c543313271424738d0415a4","Photo")</f>
        <v>Photo</v>
      </c>
      <c r="B313" s="2">
        <v>1</v>
      </c>
      <c r="C313" s="2" t="s">
        <v>1036</v>
      </c>
      <c r="D313" s="2" t="s">
        <v>90</v>
      </c>
      <c r="E313" s="2" t="s">
        <v>1037</v>
      </c>
    </row>
    <row r="314" spans="1:5" x14ac:dyDescent="0.25">
      <c r="A314" s="2" t="str">
        <f>HYPERLINK("https://www.treecommerce.nl/messenger/photo.php?photo=6f40b10f0844f3ba70f79bfa98975aae","Photo")</f>
        <v>Photo</v>
      </c>
      <c r="B314" s="2">
        <v>1</v>
      </c>
      <c r="C314" s="2" t="s">
        <v>1038</v>
      </c>
      <c r="D314" s="2" t="s">
        <v>23</v>
      </c>
      <c r="E314" s="2" t="s">
        <v>1039</v>
      </c>
    </row>
    <row r="315" spans="1:5" x14ac:dyDescent="0.25">
      <c r="A315" s="2" t="str">
        <f>HYPERLINK("https://www.treecommerce.nl/messenger/photo.php?photo=9c1802817e76a96731bb1f0e4aa52af9","Photo")</f>
        <v>Photo</v>
      </c>
      <c r="B315" s="2">
        <v>1</v>
      </c>
      <c r="C315" s="2" t="s">
        <v>1043</v>
      </c>
      <c r="D315" s="2" t="s">
        <v>763</v>
      </c>
      <c r="E315" s="2" t="s">
        <v>1044</v>
      </c>
    </row>
    <row r="316" spans="1:5" x14ac:dyDescent="0.25">
      <c r="A316" s="2" t="str">
        <f>HYPERLINK("https://www.treecommerce.nl/messenger/photo.php?photo=b065b79cdd60245db73d97fadcdc13a3","Photo")</f>
        <v>Photo</v>
      </c>
      <c r="B316" s="2">
        <v>1</v>
      </c>
      <c r="C316" s="2" t="s">
        <v>1043</v>
      </c>
      <c r="D316" s="2" t="s">
        <v>763</v>
      </c>
      <c r="E316" s="2" t="s">
        <v>1045</v>
      </c>
    </row>
    <row r="317" spans="1:5" x14ac:dyDescent="0.25">
      <c r="A317" s="2" t="str">
        <f>HYPERLINK("https://www.treecommerce.nl/messenger/photo.php?photo=2c3588f8239008594b0096249091dc32","Photo")</f>
        <v>Photo</v>
      </c>
      <c r="B317" s="2">
        <v>1</v>
      </c>
      <c r="C317" s="2" t="s">
        <v>781</v>
      </c>
      <c r="D317" s="2" t="s">
        <v>827</v>
      </c>
      <c r="E317" s="2" t="s">
        <v>1040</v>
      </c>
    </row>
    <row r="318" spans="1:5" x14ac:dyDescent="0.25">
      <c r="A318" s="2" t="str">
        <f>HYPERLINK("https://www.treecommerce.nl/messenger/photo.php?photo=6d6a7534c9c08010d9b4711857dd7117","Photo")</f>
        <v>Photo</v>
      </c>
      <c r="B318" s="2">
        <v>1</v>
      </c>
      <c r="C318" s="2" t="s">
        <v>781</v>
      </c>
      <c r="D318" s="2" t="s">
        <v>827</v>
      </c>
      <c r="E318" s="2" t="s">
        <v>1041</v>
      </c>
    </row>
    <row r="319" spans="1:5" x14ac:dyDescent="0.25">
      <c r="A319" s="2" t="str">
        <f>HYPERLINK("https://www.treecommerce.nl/messenger/photo.php?photo=424ffa8a8dec832da7186b02ebb7dac6","Photo")</f>
        <v>Photo</v>
      </c>
      <c r="B319" s="2">
        <v>1</v>
      </c>
      <c r="C319" s="2" t="s">
        <v>781</v>
      </c>
      <c r="D319" s="2" t="s">
        <v>1674</v>
      </c>
      <c r="E319" s="2" t="s">
        <v>1042</v>
      </c>
    </row>
    <row r="320" spans="1:5" x14ac:dyDescent="0.25">
      <c r="A320" s="2" t="str">
        <f>HYPERLINK("https://www.treecommerce.nl/messenger/photo.php?photo=6705ef00ce69b37cd3d1870e75f629f7","Photo")</f>
        <v>Photo</v>
      </c>
      <c r="B320" s="2">
        <v>1</v>
      </c>
      <c r="C320" s="2" t="s">
        <v>781</v>
      </c>
      <c r="D320" s="2" t="s">
        <v>72</v>
      </c>
      <c r="E320" s="2" t="s">
        <v>782</v>
      </c>
    </row>
    <row r="321" spans="1:5" x14ac:dyDescent="0.25">
      <c r="A321" s="2" t="str">
        <f>HYPERLINK("https://www.treecommerce.nl/messenger/photo.php?photo=c0a6308ba8132a70339684dd7e8384da","Photo")</f>
        <v>Photo</v>
      </c>
      <c r="B321" s="2">
        <v>1</v>
      </c>
      <c r="C321" s="2" t="s">
        <v>1047</v>
      </c>
      <c r="D321" s="2" t="s">
        <v>13</v>
      </c>
      <c r="E321" s="2" t="s">
        <v>1048</v>
      </c>
    </row>
    <row r="322" spans="1:5" x14ac:dyDescent="0.25">
      <c r="A322" s="2" t="str">
        <f>HYPERLINK("https://www.treecommerce.nl/messenger/photo.php?photo=6a6949bafd9c4d5d45510716a956c287","Photo")</f>
        <v>Photo</v>
      </c>
      <c r="B322" s="2">
        <v>1</v>
      </c>
      <c r="C322" s="2" t="s">
        <v>1049</v>
      </c>
      <c r="D322" s="2" t="s">
        <v>11</v>
      </c>
      <c r="E322" s="2" t="s">
        <v>1050</v>
      </c>
    </row>
    <row r="323" spans="1:5" x14ac:dyDescent="0.25">
      <c r="A323" s="2" t="str">
        <f>HYPERLINK("https://www.treecommerce.nl/messenger/photo.php?photo=7c6710674e05b79899fe4077e9a718f6","Photo")</f>
        <v>Photo</v>
      </c>
      <c r="B323" s="2">
        <v>1</v>
      </c>
      <c r="C323" s="2" t="s">
        <v>1051</v>
      </c>
      <c r="D323" s="2" t="s">
        <v>72</v>
      </c>
      <c r="E323" s="2"/>
    </row>
    <row r="324" spans="1:5" x14ac:dyDescent="0.25">
      <c r="A324" s="2" t="str">
        <f>HYPERLINK("https://www.treecommerce.nl/messenger/photo.php?photo=8f5d22f99ecdf522aaa2daaf3527d9bf","Photo")</f>
        <v>Photo</v>
      </c>
      <c r="B324" s="2">
        <v>1</v>
      </c>
      <c r="C324" s="2" t="s">
        <v>595</v>
      </c>
      <c r="D324" s="2" t="s">
        <v>596</v>
      </c>
      <c r="E324" s="2" t="s">
        <v>597</v>
      </c>
    </row>
    <row r="325" spans="1:5" x14ac:dyDescent="0.25">
      <c r="A325" s="2" t="str">
        <f>HYPERLINK("https://www.treecommerce.nl/messenger/photo.php?photo=d490aa6e83751e55b5a00ba2790908ef","Photo")</f>
        <v>Photo</v>
      </c>
      <c r="B325" s="2">
        <v>1</v>
      </c>
      <c r="C325" s="2" t="s">
        <v>595</v>
      </c>
      <c r="D325" s="2" t="s">
        <v>596</v>
      </c>
      <c r="E325" s="2" t="s">
        <v>598</v>
      </c>
    </row>
    <row r="326" spans="1:5" x14ac:dyDescent="0.25">
      <c r="A326" s="2" t="str">
        <f>HYPERLINK("https://www.treecommerce.nl/messenger/photo.php?photo=220210b33e5fca56e3dba471ba4961ac","Photo")</f>
        <v>Photo</v>
      </c>
      <c r="B326" s="2">
        <v>1</v>
      </c>
      <c r="C326" s="2" t="s">
        <v>159</v>
      </c>
      <c r="D326" s="2" t="s">
        <v>11</v>
      </c>
      <c r="E326" s="2" t="s">
        <v>160</v>
      </c>
    </row>
    <row r="327" spans="1:5" x14ac:dyDescent="0.25">
      <c r="A327" s="2" t="str">
        <f>HYPERLINK("https://www.treecommerce.nl/messenger/photo.php?photo=0bcc34905c4fdce74a73ba3080039fc7","Photo")</f>
        <v>Photo</v>
      </c>
      <c r="B327" s="2">
        <v>1</v>
      </c>
      <c r="C327" s="2" t="s">
        <v>161</v>
      </c>
      <c r="D327" s="2" t="s">
        <v>23</v>
      </c>
      <c r="E327" s="2" t="s">
        <v>162</v>
      </c>
    </row>
    <row r="328" spans="1:5" x14ac:dyDescent="0.25">
      <c r="A328" s="2" t="str">
        <f>HYPERLINK("https://www.treecommerce.nl/messenger/photo.php?photo=3438b3644ef412ca1c0c3153e334e88d","Photo")</f>
        <v>Photo</v>
      </c>
      <c r="B328" s="2">
        <v>1</v>
      </c>
      <c r="C328" s="2" t="s">
        <v>163</v>
      </c>
      <c r="D328" s="2" t="s">
        <v>72</v>
      </c>
      <c r="E328" s="2" t="s">
        <v>164</v>
      </c>
    </row>
    <row r="329" spans="1:5" x14ac:dyDescent="0.25">
      <c r="A329" s="2" t="str">
        <f>HYPERLINK("https://www.treecommerce.nl/messenger/photo.php?photo=71b85c370ae0cffe10b5216ae02d5dfe","Photo")</f>
        <v>Photo</v>
      </c>
      <c r="B329" s="2">
        <v>1</v>
      </c>
      <c r="C329" s="2" t="s">
        <v>163</v>
      </c>
      <c r="D329" s="2" t="s">
        <v>579</v>
      </c>
      <c r="E329" s="2" t="s">
        <v>581</v>
      </c>
    </row>
    <row r="330" spans="1:5" x14ac:dyDescent="0.25">
      <c r="A330" s="2" t="str">
        <f>HYPERLINK("https://www.treecommerce.nl/messenger/photo.php?photo=e012c05edb89f9e99bccf2f7978c9f74","Photo")</f>
        <v>Photo</v>
      </c>
      <c r="B330" s="2">
        <v>2</v>
      </c>
      <c r="C330" s="2" t="s">
        <v>163</v>
      </c>
      <c r="D330" s="2" t="s">
        <v>1675</v>
      </c>
      <c r="E330" s="2" t="s">
        <v>1052</v>
      </c>
    </row>
    <row r="331" spans="1:5" x14ac:dyDescent="0.25">
      <c r="A331" s="2" t="str">
        <f>HYPERLINK("https://www.treecommerce.nl/messenger/photo.php?photo=77346e05788f7c073466baaaf52da804","Photo")</f>
        <v>Photo</v>
      </c>
      <c r="B331" s="2">
        <v>1</v>
      </c>
      <c r="C331" s="2" t="s">
        <v>163</v>
      </c>
      <c r="D331" s="2" t="s">
        <v>243</v>
      </c>
      <c r="E331" s="2" t="s">
        <v>898</v>
      </c>
    </row>
    <row r="332" spans="1:5" x14ac:dyDescent="0.25">
      <c r="A332" s="2" t="str">
        <f>HYPERLINK("https://www.treecommerce.nl/messenger/photo.php?photo=b14a2e317deeffd7c6ff05ea322463f7","Photo")</f>
        <v>Photo</v>
      </c>
      <c r="B332" s="2">
        <v>1</v>
      </c>
      <c r="C332" s="2" t="s">
        <v>163</v>
      </c>
      <c r="D332" s="2" t="s">
        <v>1673</v>
      </c>
      <c r="E332" s="2" t="s">
        <v>898</v>
      </c>
    </row>
    <row r="333" spans="1:5" x14ac:dyDescent="0.25">
      <c r="A333" s="2" t="str">
        <f>HYPERLINK("https://www.treecommerce.nl/messenger/photo.php?photo=e427292fc8d15e820e8e97ee3ae80b45","Photo")</f>
        <v>Photo</v>
      </c>
      <c r="B333" s="2">
        <v>1</v>
      </c>
      <c r="C333" s="2" t="s">
        <v>1053</v>
      </c>
      <c r="D333" s="2" t="s">
        <v>744</v>
      </c>
      <c r="E333" s="2" t="s">
        <v>1054</v>
      </c>
    </row>
    <row r="334" spans="1:5" x14ac:dyDescent="0.25">
      <c r="A334" s="2" t="str">
        <f>HYPERLINK("https://www.treecommerce.nl/messenger/photo.php?photo=e427292fc8d15e820e8e97ee3ae80b45","Photo")</f>
        <v>Photo</v>
      </c>
      <c r="B334" s="2">
        <v>1</v>
      </c>
      <c r="C334" s="2" t="s">
        <v>1053</v>
      </c>
      <c r="D334" s="2" t="s">
        <v>744</v>
      </c>
      <c r="E334" s="2" t="s">
        <v>1055</v>
      </c>
    </row>
    <row r="335" spans="1:5" x14ac:dyDescent="0.25">
      <c r="A335" s="2" t="str">
        <f>HYPERLINK("https://www.treecommerce.nl/messenger/photo.php?photo=e427292fc8d15e820e8e97ee3ae80b45","Photo")</f>
        <v>Photo</v>
      </c>
      <c r="B335" s="2">
        <v>1</v>
      </c>
      <c r="C335" s="2" t="s">
        <v>1053</v>
      </c>
      <c r="D335" s="2" t="s">
        <v>744</v>
      </c>
      <c r="E335" s="2" t="s">
        <v>1056</v>
      </c>
    </row>
    <row r="336" spans="1:5" x14ac:dyDescent="0.25">
      <c r="A336" s="2" t="str">
        <f>HYPERLINK("https://www.treecommerce.nl/messenger/photo.php?photo=bce1a77cb3533f754f8c28e2519412e3","Photo")</f>
        <v>Photo</v>
      </c>
      <c r="B336" s="2">
        <v>1</v>
      </c>
      <c r="C336" s="2" t="s">
        <v>571</v>
      </c>
      <c r="D336" s="2" t="s">
        <v>102</v>
      </c>
      <c r="E336" s="2" t="s">
        <v>572</v>
      </c>
    </row>
    <row r="337" spans="1:5" x14ac:dyDescent="0.25">
      <c r="A337" s="2" t="str">
        <f>HYPERLINK("https://www.treecommerce.nl/messenger/photo.php?photo=6ce0860d5a1d5d214b09aa731b17f9e8","Photo")</f>
        <v>Photo</v>
      </c>
      <c r="B337" s="2">
        <v>1</v>
      </c>
      <c r="C337" s="2" t="s">
        <v>571</v>
      </c>
      <c r="D337" s="2" t="s">
        <v>827</v>
      </c>
      <c r="E337" s="2" t="s">
        <v>1651</v>
      </c>
    </row>
    <row r="338" spans="1:5" x14ac:dyDescent="0.25">
      <c r="A338" s="2" t="str">
        <f>HYPERLINK("https://www.treecommerce.nl/messenger/photo.php?photo=f1be037a34346d4b3d7f5701b23e1319","Photo")</f>
        <v>Photo</v>
      </c>
      <c r="B338" s="2">
        <v>1</v>
      </c>
      <c r="C338" s="2" t="s">
        <v>571</v>
      </c>
      <c r="D338" s="2" t="s">
        <v>827</v>
      </c>
      <c r="E338" s="2" t="s">
        <v>1652</v>
      </c>
    </row>
    <row r="339" spans="1:5" x14ac:dyDescent="0.25">
      <c r="A339" s="2" t="str">
        <f>HYPERLINK("https://www.treecommerce.nl/messenger/photo.php?photo=2db7c6a1996c204aa6ca8d5ed0f7ccdb","Photo")</f>
        <v>Photo</v>
      </c>
      <c r="B339" s="2">
        <v>1</v>
      </c>
      <c r="C339" s="2" t="s">
        <v>571</v>
      </c>
      <c r="D339" s="2" t="s">
        <v>740</v>
      </c>
      <c r="E339" s="2" t="s">
        <v>1650</v>
      </c>
    </row>
    <row r="340" spans="1:5" x14ac:dyDescent="0.25">
      <c r="A340" s="2" t="str">
        <f>HYPERLINK("https://www.treecommerce.nl/messenger/photo.php?photo=d7be26bca4165012d0c53ca7c3239f19","Photo")</f>
        <v>Photo</v>
      </c>
      <c r="B340" s="2">
        <v>1</v>
      </c>
      <c r="C340" s="2" t="s">
        <v>571</v>
      </c>
      <c r="D340" s="2" t="s">
        <v>23</v>
      </c>
      <c r="E340" s="2" t="s">
        <v>1653</v>
      </c>
    </row>
    <row r="341" spans="1:5" x14ac:dyDescent="0.25">
      <c r="A341" s="2" t="str">
        <f>HYPERLINK("https://www.treecommerce.nl/messenger/photo.php?photo=395ab3ceef8b05b9bcc9ed1efe883298","Photo")</f>
        <v>Photo</v>
      </c>
      <c r="B341" s="2">
        <v>1</v>
      </c>
      <c r="C341" s="2" t="s">
        <v>1057</v>
      </c>
      <c r="D341" s="2" t="s">
        <v>23</v>
      </c>
      <c r="E341" s="2" t="s">
        <v>1058</v>
      </c>
    </row>
    <row r="342" spans="1:5" x14ac:dyDescent="0.25">
      <c r="A342" s="2" t="str">
        <f>HYPERLINK("https://www.treecommerce.nl/messenger/photo.php?photo=14a45518aa755ac574c05d7643e89faa","Photo")</f>
        <v>Photo</v>
      </c>
      <c r="B342" s="2">
        <v>1</v>
      </c>
      <c r="C342" s="2" t="s">
        <v>1057</v>
      </c>
      <c r="D342" s="2" t="s">
        <v>13</v>
      </c>
      <c r="E342" s="2" t="s">
        <v>1059</v>
      </c>
    </row>
    <row r="343" spans="1:5" x14ac:dyDescent="0.25">
      <c r="A343" s="2" t="str">
        <f>HYPERLINK("https://www.treecommerce.nl/messenger/photo.php?photo=e331f784bb17b19410576e9990d18160","Photo")</f>
        <v>Photo</v>
      </c>
      <c r="B343" s="2">
        <v>1</v>
      </c>
      <c r="C343" s="2" t="s">
        <v>165</v>
      </c>
      <c r="D343" s="2" t="s">
        <v>72</v>
      </c>
      <c r="E343" s="2" t="s">
        <v>166</v>
      </c>
    </row>
    <row r="344" spans="1:5" x14ac:dyDescent="0.25">
      <c r="A344" s="2" t="str">
        <f>HYPERLINK("https://www.treecommerce.nl/messenger/photo.php?photo=d31123cb84d143c7628a1619922c0ba3","Photo")</f>
        <v>Photo</v>
      </c>
      <c r="B344" s="2">
        <v>1</v>
      </c>
      <c r="C344" s="2" t="s">
        <v>165</v>
      </c>
      <c r="D344" s="2" t="s">
        <v>11</v>
      </c>
      <c r="E344" s="2" t="s">
        <v>167</v>
      </c>
    </row>
    <row r="345" spans="1:5" x14ac:dyDescent="0.25">
      <c r="A345" s="2" t="str">
        <f>HYPERLINK("https://www.treecommerce.nl/messenger/photo.php?photo=db2830cf1ec65f0b49caebdbd1f89815","Photo")</f>
        <v>Photo</v>
      </c>
      <c r="B345" s="2">
        <v>1</v>
      </c>
      <c r="C345" s="2" t="s">
        <v>168</v>
      </c>
      <c r="D345" s="2" t="s">
        <v>150</v>
      </c>
      <c r="E345" s="2">
        <v>2529</v>
      </c>
    </row>
    <row r="346" spans="1:5" x14ac:dyDescent="0.25">
      <c r="A346" s="2" t="str">
        <f>HYPERLINK("https://www.treecommerce.nl/messenger/photo.php?photo=2488fe640e4794193d734aad3b69da3f","Photo")</f>
        <v>Photo</v>
      </c>
      <c r="B346" s="2">
        <v>1</v>
      </c>
      <c r="C346" s="2" t="s">
        <v>169</v>
      </c>
      <c r="D346" s="2" t="s">
        <v>90</v>
      </c>
      <c r="E346" s="2" t="s">
        <v>1692</v>
      </c>
    </row>
    <row r="347" spans="1:5" x14ac:dyDescent="0.25">
      <c r="A347" s="2" t="str">
        <f>HYPERLINK("https://www.treecommerce.nl/messenger/photo.php?photo=991969a589ad4804669b4ee03b497c51","Photo")</f>
        <v>Photo</v>
      </c>
      <c r="B347" s="2">
        <v>1</v>
      </c>
      <c r="C347" s="2" t="s">
        <v>498</v>
      </c>
      <c r="D347" s="2" t="s">
        <v>23</v>
      </c>
      <c r="E347" s="2" t="s">
        <v>1577</v>
      </c>
    </row>
    <row r="348" spans="1:5" x14ac:dyDescent="0.25">
      <c r="A348" s="2" t="str">
        <f>HYPERLINK("https://www.treecommerce.nl/messenger/photo.php?photo=b5c76d29d7e699d62806948798770768","Photo")</f>
        <v>Photo</v>
      </c>
      <c r="B348" s="2">
        <v>1</v>
      </c>
      <c r="C348" s="2" t="s">
        <v>498</v>
      </c>
      <c r="D348" s="2" t="s">
        <v>23</v>
      </c>
      <c r="E348" s="2" t="s">
        <v>1578</v>
      </c>
    </row>
    <row r="349" spans="1:5" x14ac:dyDescent="0.25">
      <c r="A349" s="2" t="str">
        <f>HYPERLINK("https://www.treecommerce.nl/messenger/photo.php?photo=67e630b879b6ea0ce9594c5975c60ed1","Photo")</f>
        <v>Photo</v>
      </c>
      <c r="B349" s="2">
        <v>1</v>
      </c>
      <c r="C349" s="2" t="s">
        <v>498</v>
      </c>
      <c r="D349" s="2" t="s">
        <v>1672</v>
      </c>
      <c r="E349" s="2" t="s">
        <v>499</v>
      </c>
    </row>
    <row r="350" spans="1:5" x14ac:dyDescent="0.25">
      <c r="A350" s="2" t="str">
        <f>HYPERLINK("https://www.treecommerce.nl/messenger/photo.php?photo=487b5b6fe8f80917a023f1fc184ad6dc","Photo")</f>
        <v>Photo</v>
      </c>
      <c r="B350" s="2">
        <v>1</v>
      </c>
      <c r="C350" s="2" t="s">
        <v>170</v>
      </c>
      <c r="D350" s="2" t="s">
        <v>11</v>
      </c>
      <c r="E350" s="2" t="s">
        <v>171</v>
      </c>
    </row>
    <row r="351" spans="1:5" x14ac:dyDescent="0.25">
      <c r="A351" s="2" t="str">
        <f>HYPERLINK("https://www.treecommerce.nl/messenger/photo.php?photo=3cf2f66eafcfa4d410bf712a3b501273","Photo")</f>
        <v>Photo</v>
      </c>
      <c r="B351" s="2">
        <v>1</v>
      </c>
      <c r="C351" s="2" t="s">
        <v>170</v>
      </c>
      <c r="D351" s="2" t="s">
        <v>23</v>
      </c>
      <c r="E351" s="2" t="s">
        <v>172</v>
      </c>
    </row>
    <row r="352" spans="1:5" x14ac:dyDescent="0.25">
      <c r="A352" s="2" t="str">
        <f>HYPERLINK("https://www.treecommerce.nl/messenger/photo.php?photo=ebe3640d0d512d8f63129f76d75f6cc6","Photo")</f>
        <v>Photo</v>
      </c>
      <c r="B352" s="2">
        <v>1</v>
      </c>
      <c r="C352" s="2" t="s">
        <v>173</v>
      </c>
      <c r="D352" s="2" t="s">
        <v>19</v>
      </c>
      <c r="E352" s="2" t="s">
        <v>174</v>
      </c>
    </row>
    <row r="353" spans="1:5" x14ac:dyDescent="0.25">
      <c r="A353" s="2" t="str">
        <f>HYPERLINK("https://www.treecommerce.nl/messenger/photo.php?photo=41991c8dbb95cad8151d22165ae1a7c6","Photo")</f>
        <v>Photo</v>
      </c>
      <c r="B353" s="2">
        <v>1</v>
      </c>
      <c r="C353" s="2" t="s">
        <v>178</v>
      </c>
      <c r="D353" s="2" t="s">
        <v>23</v>
      </c>
      <c r="E353" s="2" t="s">
        <v>1063</v>
      </c>
    </row>
    <row r="354" spans="1:5" x14ac:dyDescent="0.25">
      <c r="A354" s="2" t="str">
        <f>HYPERLINK("https://www.treecommerce.nl/messenger/photo.php?photo=4e2280ef97d5fddbc8094f9689cd1355","Photo")</f>
        <v>Photo</v>
      </c>
      <c r="B354" s="2">
        <v>1</v>
      </c>
      <c r="C354" s="2" t="s">
        <v>178</v>
      </c>
      <c r="D354" s="2" t="s">
        <v>1672</v>
      </c>
      <c r="E354" s="2"/>
    </row>
    <row r="355" spans="1:5" x14ac:dyDescent="0.25">
      <c r="A355" s="2" t="str">
        <f>HYPERLINK("https://www.treecommerce.nl/messenger/photo.php?photo=7108c6575fdb94ed62eca90424f79144","Photo")</f>
        <v>Photo</v>
      </c>
      <c r="B355" s="2">
        <v>2</v>
      </c>
      <c r="C355" s="2" t="s">
        <v>1064</v>
      </c>
      <c r="D355" s="2" t="s">
        <v>11</v>
      </c>
      <c r="E355" s="2"/>
    </row>
    <row r="356" spans="1:5" x14ac:dyDescent="0.25">
      <c r="A356" s="2" t="str">
        <f>HYPERLINK("https://www.treecommerce.nl/messenger/photo.php?photo=0d45e6d67cefce661d7fdb850e1c70c1","Photo")</f>
        <v>Photo</v>
      </c>
      <c r="B356" s="2">
        <v>1</v>
      </c>
      <c r="C356" s="2" t="s">
        <v>179</v>
      </c>
      <c r="D356" s="2" t="s">
        <v>150</v>
      </c>
      <c r="E356" s="2" t="s">
        <v>180</v>
      </c>
    </row>
    <row r="357" spans="1:5" x14ac:dyDescent="0.25">
      <c r="A357" s="2" t="str">
        <f>HYPERLINK("https://www.treecommerce.nl/messenger/photo.php?photo=898492a240bf748a84154846208861c6","Photo")</f>
        <v>Photo</v>
      </c>
      <c r="B357" s="2">
        <v>1</v>
      </c>
      <c r="C357" s="2" t="s">
        <v>179</v>
      </c>
      <c r="D357" s="2" t="s">
        <v>19</v>
      </c>
      <c r="E357" s="2" t="s">
        <v>181</v>
      </c>
    </row>
    <row r="358" spans="1:5" x14ac:dyDescent="0.25">
      <c r="A358" s="2" t="str">
        <f>HYPERLINK("https://www.treecommerce.nl/messenger/photo.php?photo=707d944bca44ce1db9475acc110c62f0","Photo")</f>
        <v>Photo</v>
      </c>
      <c r="B358" s="2">
        <v>1</v>
      </c>
      <c r="C358" s="2" t="s">
        <v>179</v>
      </c>
      <c r="D358" s="2" t="s">
        <v>840</v>
      </c>
      <c r="E358" s="2" t="s">
        <v>1065</v>
      </c>
    </row>
    <row r="359" spans="1:5" x14ac:dyDescent="0.25">
      <c r="A359" s="2" t="str">
        <f>HYPERLINK("https://www.treecommerce.nl/messenger/photo.php?photo=830eaa94a91dea52b9d9a2bdae951a3f","Photo")</f>
        <v>Photo</v>
      </c>
      <c r="B359" s="2">
        <v>1</v>
      </c>
      <c r="C359" s="2" t="s">
        <v>179</v>
      </c>
      <c r="D359" s="2" t="s">
        <v>1066</v>
      </c>
      <c r="E359" s="2" t="s">
        <v>1067</v>
      </c>
    </row>
    <row r="360" spans="1:5" x14ac:dyDescent="0.25">
      <c r="A360" s="2" t="str">
        <f>HYPERLINK("https://www.treecommerce.nl/messenger/photo.php?photo=47f403f67b003f85aca9d449d6753311","Photo")</f>
        <v>Photo</v>
      </c>
      <c r="B360" s="2">
        <v>1</v>
      </c>
      <c r="C360" s="2" t="s">
        <v>179</v>
      </c>
      <c r="D360" s="2" t="s">
        <v>23</v>
      </c>
      <c r="E360" s="2" t="s">
        <v>1068</v>
      </c>
    </row>
    <row r="361" spans="1:5" x14ac:dyDescent="0.25">
      <c r="A361" s="2" t="str">
        <f>HYPERLINK("https://www.treecommerce.nl/messenger/photo.php?photo=1f763a84a444f27304b4fa3a89f9b8ac","Photo")</f>
        <v>Photo</v>
      </c>
      <c r="B361" s="2">
        <v>1</v>
      </c>
      <c r="C361" s="2" t="s">
        <v>179</v>
      </c>
      <c r="D361" s="2" t="s">
        <v>23</v>
      </c>
      <c r="E361" s="2" t="s">
        <v>1069</v>
      </c>
    </row>
    <row r="362" spans="1:5" x14ac:dyDescent="0.25">
      <c r="A362" s="2" t="str">
        <f>HYPERLINK("https://www.treecommerce.nl/messenger/photo.php?photo=d367335aea72798ebb6857640320ca36","Photo")</f>
        <v>Photo</v>
      </c>
      <c r="B362" s="2">
        <v>1</v>
      </c>
      <c r="C362" s="2" t="s">
        <v>179</v>
      </c>
      <c r="D362" s="2" t="s">
        <v>23</v>
      </c>
      <c r="E362" s="2" t="s">
        <v>1070</v>
      </c>
    </row>
    <row r="363" spans="1:5" x14ac:dyDescent="0.25">
      <c r="A363" s="2" t="str">
        <f>HYPERLINK("https://www.treecommerce.nl/messenger/photo.php?photo=ca2c28280eb9d45a646e4739d77c4fcd","Photo")</f>
        <v>Photo</v>
      </c>
      <c r="B363" s="2">
        <v>1</v>
      </c>
      <c r="C363" s="2" t="s">
        <v>179</v>
      </c>
      <c r="D363" s="2" t="s">
        <v>23</v>
      </c>
      <c r="E363" s="2" t="s">
        <v>1071</v>
      </c>
    </row>
    <row r="364" spans="1:5" x14ac:dyDescent="0.25">
      <c r="A364" s="2" t="str">
        <f>HYPERLINK("https://www.treecommerce.nl/messenger/photo.php?photo=fcbc099ba18fe25cef47a566d6428a0c","Photo")</f>
        <v>Photo</v>
      </c>
      <c r="B364" s="2">
        <v>1</v>
      </c>
      <c r="C364" s="2" t="s">
        <v>179</v>
      </c>
      <c r="D364" s="2" t="s">
        <v>23</v>
      </c>
      <c r="E364" s="2" t="s">
        <v>1072</v>
      </c>
    </row>
    <row r="365" spans="1:5" x14ac:dyDescent="0.25">
      <c r="A365" s="2" t="str">
        <f>HYPERLINK("https://www.treecommerce.nl/messenger/photo.php?photo=5f5f12645f9ae9ea27e22464e5805e31","Photo")</f>
        <v>Photo</v>
      </c>
      <c r="B365" s="2">
        <v>1</v>
      </c>
      <c r="C365" s="2" t="s">
        <v>179</v>
      </c>
      <c r="D365" s="2" t="s">
        <v>23</v>
      </c>
      <c r="E365" s="2" t="s">
        <v>1073</v>
      </c>
    </row>
    <row r="366" spans="1:5" x14ac:dyDescent="0.25">
      <c r="A366" s="2" t="str">
        <f>HYPERLINK("https://www.treecommerce.nl/messenger/photo.php?photo=c766f459af17dc3d673013fa5220f149","Photo")</f>
        <v>Photo</v>
      </c>
      <c r="B366" s="2">
        <v>1</v>
      </c>
      <c r="C366" s="2" t="s">
        <v>179</v>
      </c>
      <c r="D366" s="2" t="s">
        <v>87</v>
      </c>
      <c r="E366" s="2" t="s">
        <v>1074</v>
      </c>
    </row>
    <row r="367" spans="1:5" x14ac:dyDescent="0.25">
      <c r="A367" s="2" t="str">
        <f>HYPERLINK("https://www.treecommerce.nl/messenger/photo.php?photo=19d2f8f69bda5137013bd3b97efdce27","Photo")</f>
        <v>Photo</v>
      </c>
      <c r="B367" s="2">
        <v>1</v>
      </c>
      <c r="C367" s="2" t="s">
        <v>179</v>
      </c>
      <c r="D367" s="2" t="s">
        <v>6</v>
      </c>
      <c r="E367" s="2" t="s">
        <v>182</v>
      </c>
    </row>
    <row r="368" spans="1:5" x14ac:dyDescent="0.25">
      <c r="A368" s="2" t="str">
        <f>HYPERLINK("https://www.treecommerce.nl/messenger/photo.php?photo=bba1a17eaa84024d27435cc1e3ad3e16","Photo")</f>
        <v>Photo</v>
      </c>
      <c r="B368" s="2">
        <v>1</v>
      </c>
      <c r="C368" s="2" t="s">
        <v>175</v>
      </c>
      <c r="D368" s="2" t="s">
        <v>13</v>
      </c>
      <c r="E368" s="2" t="s">
        <v>176</v>
      </c>
    </row>
    <row r="369" spans="1:5" x14ac:dyDescent="0.25">
      <c r="A369" s="2" t="str">
        <f>HYPERLINK("https://www.treecommerce.nl/messenger/photo.php?photo=9a844b53189906b6d954e7e692410456","Photo")</f>
        <v>Photo</v>
      </c>
      <c r="B369" s="2">
        <v>1</v>
      </c>
      <c r="C369" s="2" t="s">
        <v>175</v>
      </c>
      <c r="D369" s="2" t="s">
        <v>11</v>
      </c>
      <c r="E369" s="2" t="s">
        <v>1060</v>
      </c>
    </row>
    <row r="370" spans="1:5" x14ac:dyDescent="0.25">
      <c r="A370" s="2" t="str">
        <f>HYPERLINK("https://www.treecommerce.nl/messenger/photo.php?photo=7b02d6cf0d87ae42a9ad7ab7cbe608ea","Photo")</f>
        <v>Photo</v>
      </c>
      <c r="B370" s="2">
        <v>1</v>
      </c>
      <c r="C370" s="2" t="s">
        <v>175</v>
      </c>
      <c r="D370" s="2" t="s">
        <v>23</v>
      </c>
      <c r="E370" s="2" t="s">
        <v>1061</v>
      </c>
    </row>
    <row r="371" spans="1:5" x14ac:dyDescent="0.25">
      <c r="A371" s="2" t="str">
        <f>HYPERLINK("https://www.treecommerce.nl/messenger/photo.php?photo=c6e783ec6fac7eaff07ea0d318ff5e4b","Photo")</f>
        <v>Photo</v>
      </c>
      <c r="B371" s="2">
        <v>1</v>
      </c>
      <c r="C371" s="2" t="s">
        <v>175</v>
      </c>
      <c r="D371" s="2" t="s">
        <v>13</v>
      </c>
      <c r="E371" s="2" t="s">
        <v>1062</v>
      </c>
    </row>
    <row r="372" spans="1:5" x14ac:dyDescent="0.25">
      <c r="A372" s="2" t="str">
        <f>HYPERLINK("https://www.treecommerce.nl/messenger/photo.php?photo=19a07eb32595a71e056f8c72280393bd","Photo")</f>
        <v>Photo</v>
      </c>
      <c r="B372" s="2">
        <v>1</v>
      </c>
      <c r="C372" s="2" t="s">
        <v>175</v>
      </c>
      <c r="D372" s="2" t="s">
        <v>1672</v>
      </c>
      <c r="E372" s="2" t="s">
        <v>177</v>
      </c>
    </row>
    <row r="373" spans="1:5" x14ac:dyDescent="0.25">
      <c r="A373" s="2" t="str">
        <f>HYPERLINK("https://www.treecommerce.nl/messenger/photo.php?photo=055eed24e444149a1ea558ee9aa74fa3","Photo")</f>
        <v>Photo</v>
      </c>
      <c r="B373" s="2">
        <v>1</v>
      </c>
      <c r="C373" s="2" t="s">
        <v>183</v>
      </c>
      <c r="D373" s="2" t="s">
        <v>184</v>
      </c>
      <c r="E373" s="2" t="s">
        <v>185</v>
      </c>
    </row>
    <row r="374" spans="1:5" x14ac:dyDescent="0.25">
      <c r="A374" s="2" t="str">
        <f>HYPERLINK("https://www.treecommerce.nl/messenger/photo.php?photo=4d2dd094d302bf65e116619d41c58c55","Photo")</f>
        <v>Photo</v>
      </c>
      <c r="B374" s="2">
        <v>1</v>
      </c>
      <c r="C374" s="2" t="s">
        <v>183</v>
      </c>
      <c r="D374" s="2" t="s">
        <v>811</v>
      </c>
      <c r="E374" s="2" t="s">
        <v>1075</v>
      </c>
    </row>
    <row r="375" spans="1:5" x14ac:dyDescent="0.25">
      <c r="A375" s="2" t="str">
        <f>HYPERLINK("https://www.treecommerce.nl/messenger/photo.php?photo=f21980822401798f9f0b7155297e3308","Photo")</f>
        <v>Photo</v>
      </c>
      <c r="B375" s="2">
        <v>1</v>
      </c>
      <c r="C375" s="2" t="s">
        <v>183</v>
      </c>
      <c r="D375" s="2" t="s">
        <v>840</v>
      </c>
      <c r="E375" s="2" t="s">
        <v>1076</v>
      </c>
    </row>
    <row r="376" spans="1:5" x14ac:dyDescent="0.25">
      <c r="A376" s="2" t="str">
        <f>HYPERLINK("https://www.treecommerce.nl/messenger/photo.php?photo=a68f29afb36ef9dfdd812ce93aac7c12","Photo")</f>
        <v>Photo</v>
      </c>
      <c r="B376" s="2">
        <v>1</v>
      </c>
      <c r="C376" s="2" t="s">
        <v>183</v>
      </c>
      <c r="D376" s="2" t="s">
        <v>1066</v>
      </c>
      <c r="E376" s="2" t="s">
        <v>1077</v>
      </c>
    </row>
    <row r="377" spans="1:5" x14ac:dyDescent="0.25">
      <c r="A377" s="2" t="str">
        <f>HYPERLINK("https://www.treecommerce.nl/messenger/photo.php?photo=4d57168b7e1ec3934cbad3c279596f30","Photo")</f>
        <v>Photo</v>
      </c>
      <c r="B377" s="2">
        <v>1</v>
      </c>
      <c r="C377" s="2" t="s">
        <v>183</v>
      </c>
      <c r="D377" s="2" t="s">
        <v>72</v>
      </c>
      <c r="E377" s="2" t="s">
        <v>1078</v>
      </c>
    </row>
    <row r="378" spans="1:5" x14ac:dyDescent="0.25">
      <c r="A378" s="2" t="str">
        <f>HYPERLINK("https://www.treecommerce.nl/messenger/photo.php?photo=97867a0ba082e2ded3fa85b4b806ca8f","Photo")</f>
        <v>Photo</v>
      </c>
      <c r="B378" s="2">
        <v>1</v>
      </c>
      <c r="C378" s="2" t="s">
        <v>183</v>
      </c>
      <c r="D378" s="2" t="s">
        <v>11</v>
      </c>
      <c r="E378" s="2" t="s">
        <v>1079</v>
      </c>
    </row>
    <row r="379" spans="1:5" x14ac:dyDescent="0.25">
      <c r="A379" s="2" t="str">
        <f>HYPERLINK("https://www.treecommerce.nl/messenger/photo.php?photo=9d5b7c023cfe9f93204d6c945382e041","Photo")</f>
        <v>Photo</v>
      </c>
      <c r="B379" s="2">
        <v>1</v>
      </c>
      <c r="C379" s="2" t="s">
        <v>183</v>
      </c>
      <c r="D379" s="2" t="s">
        <v>23</v>
      </c>
      <c r="E379" s="2" t="s">
        <v>1080</v>
      </c>
    </row>
    <row r="380" spans="1:5" x14ac:dyDescent="0.25">
      <c r="A380" s="2" t="str">
        <f>HYPERLINK("https://www.treecommerce.nl/messenger/photo.php?photo=1e6929f82be8c398b50c68e21a98e893","Photo")</f>
        <v>Photo</v>
      </c>
      <c r="B380" s="2">
        <v>1</v>
      </c>
      <c r="C380" s="2" t="s">
        <v>186</v>
      </c>
      <c r="D380" s="2" t="s">
        <v>23</v>
      </c>
      <c r="E380" s="2" t="s">
        <v>187</v>
      </c>
    </row>
    <row r="381" spans="1:5" x14ac:dyDescent="0.25">
      <c r="A381" s="2" t="str">
        <f>HYPERLINK("https://www.treecommerce.nl/messenger/photo.php?photo=5a301a47d667a6572ba027e633499778","Photo")</f>
        <v>Photo</v>
      </c>
      <c r="B381" s="2">
        <v>1</v>
      </c>
      <c r="C381" s="2" t="s">
        <v>188</v>
      </c>
      <c r="D381" s="2" t="s">
        <v>90</v>
      </c>
      <c r="E381" s="2" t="s">
        <v>189</v>
      </c>
    </row>
    <row r="382" spans="1:5" x14ac:dyDescent="0.25">
      <c r="A382" s="2" t="str">
        <f>HYPERLINK("https://www.treecommerce.nl/messenger/photo.php?photo=a964dfffef06920411ba8fe1bcd16957","Photo")</f>
        <v>Photo</v>
      </c>
      <c r="B382" s="2">
        <v>1</v>
      </c>
      <c r="C382" s="2" t="s">
        <v>188</v>
      </c>
      <c r="D382" s="2" t="s">
        <v>809</v>
      </c>
      <c r="E382" s="2" t="s">
        <v>1081</v>
      </c>
    </row>
    <row r="383" spans="1:5" x14ac:dyDescent="0.25">
      <c r="A383" s="2" t="str">
        <f>HYPERLINK("https://www.treecommerce.nl/messenger/photo.php?photo=2cf802528800bfc342f3981a76139b67","Photo")</f>
        <v>Photo</v>
      </c>
      <c r="B383" s="2">
        <v>1</v>
      </c>
      <c r="C383" s="2" t="s">
        <v>1082</v>
      </c>
      <c r="D383" s="2" t="s">
        <v>811</v>
      </c>
      <c r="E383" s="2" t="s">
        <v>1083</v>
      </c>
    </row>
    <row r="384" spans="1:5" x14ac:dyDescent="0.25">
      <c r="A384" s="2" t="str">
        <f>HYPERLINK("https://www.treecommerce.nl/messenger/photo.php?photo=22c824c1dc261aa9a2e7a8095c35559d","Photo")</f>
        <v>Photo</v>
      </c>
      <c r="B384" s="2">
        <v>2</v>
      </c>
      <c r="C384" s="2" t="s">
        <v>1084</v>
      </c>
      <c r="D384" s="2" t="s">
        <v>758</v>
      </c>
      <c r="E384" s="2" t="s">
        <v>1085</v>
      </c>
    </row>
    <row r="385" spans="1:5" x14ac:dyDescent="0.25">
      <c r="A385" s="2" t="str">
        <f>HYPERLINK("https://www.treecommerce.nl/messenger/photo.php?photo=0505abf8f6ada5fff54eb85d674511cc","Photo")</f>
        <v>Photo</v>
      </c>
      <c r="B385" s="2">
        <v>1</v>
      </c>
      <c r="C385" s="2" t="s">
        <v>1100</v>
      </c>
      <c r="D385" s="2" t="s">
        <v>1011</v>
      </c>
      <c r="E385" s="2" t="s">
        <v>1101</v>
      </c>
    </row>
    <row r="386" spans="1:5" x14ac:dyDescent="0.25">
      <c r="A386" s="2" t="str">
        <f>HYPERLINK("https://www.treecommerce.nl/messenger/photo.php?photo=4b8c1cc91d99f4f7172b49cfacfb3e4c","Photo")</f>
        <v>Photo</v>
      </c>
      <c r="B386" s="2">
        <v>1</v>
      </c>
      <c r="C386" s="2" t="s">
        <v>190</v>
      </c>
      <c r="D386" s="2" t="s">
        <v>191</v>
      </c>
      <c r="E386" s="2" t="s">
        <v>192</v>
      </c>
    </row>
    <row r="387" spans="1:5" x14ac:dyDescent="0.25">
      <c r="A387" s="2" t="str">
        <f>HYPERLINK("https://www.treecommerce.nl/messenger/photo.php?photo=ff99969d8c186a2865b4a5b9a36ba727","Photo")</f>
        <v>Photo</v>
      </c>
      <c r="B387" s="2">
        <v>1</v>
      </c>
      <c r="C387" s="2" t="s">
        <v>190</v>
      </c>
      <c r="D387" s="2" t="s">
        <v>809</v>
      </c>
      <c r="E387" s="2" t="s">
        <v>1086</v>
      </c>
    </row>
    <row r="388" spans="1:5" x14ac:dyDescent="0.25">
      <c r="A388" s="2" t="str">
        <f>HYPERLINK("https://www.treecommerce.nl/messenger/photo.php?photo=0f14e01362039fc86775140c8e991046","Photo")</f>
        <v>Photo</v>
      </c>
      <c r="B388" s="2">
        <v>1</v>
      </c>
      <c r="C388" s="2" t="s">
        <v>190</v>
      </c>
      <c r="D388" s="2" t="s">
        <v>72</v>
      </c>
      <c r="E388" s="2" t="s">
        <v>1087</v>
      </c>
    </row>
    <row r="389" spans="1:5" x14ac:dyDescent="0.25">
      <c r="A389" s="2" t="str">
        <f>HYPERLINK("https://www.treecommerce.nl/messenger/photo.php?photo=8fa3c8ef9bac842f651ed5719a474373","Photo")</f>
        <v>Photo</v>
      </c>
      <c r="B389" s="2">
        <v>1</v>
      </c>
      <c r="C389" s="2" t="s">
        <v>190</v>
      </c>
      <c r="D389" s="2" t="s">
        <v>72</v>
      </c>
      <c r="E389" s="2" t="s">
        <v>1088</v>
      </c>
    </row>
    <row r="390" spans="1:5" x14ac:dyDescent="0.25">
      <c r="A390" s="2" t="str">
        <f>HYPERLINK("https://www.treecommerce.nl/messenger/photo.php?photo=1e9e653bd1daf4022073b42098bba1d3","Photo")</f>
        <v>Photo</v>
      </c>
      <c r="B390" s="2">
        <v>1</v>
      </c>
      <c r="C390" s="2" t="s">
        <v>190</v>
      </c>
      <c r="D390" s="2" t="s">
        <v>72</v>
      </c>
      <c r="E390" s="2" t="s">
        <v>1089</v>
      </c>
    </row>
    <row r="391" spans="1:5" x14ac:dyDescent="0.25">
      <c r="A391" s="2" t="str">
        <f>HYPERLINK("https://www.treecommerce.nl/messenger/photo.php?photo=a1ab74d387fd6b820aad45d4480a6ff7","Photo")</f>
        <v>Photo</v>
      </c>
      <c r="B391" s="2">
        <v>1</v>
      </c>
      <c r="C391" s="2" t="s">
        <v>190</v>
      </c>
      <c r="D391" s="2" t="s">
        <v>72</v>
      </c>
      <c r="E391" s="2" t="s">
        <v>1090</v>
      </c>
    </row>
    <row r="392" spans="1:5" x14ac:dyDescent="0.25">
      <c r="A392" s="2" t="str">
        <f>HYPERLINK("https://www.treecommerce.nl/messenger/photo.php?photo=352578ad378c907fe50caaed15c1cc86","Photo")</f>
        <v>Photo</v>
      </c>
      <c r="B392" s="2">
        <v>1</v>
      </c>
      <c r="C392" s="2" t="s">
        <v>190</v>
      </c>
      <c r="D392" s="2" t="s">
        <v>72</v>
      </c>
      <c r="E392" s="2" t="s">
        <v>1091</v>
      </c>
    </row>
    <row r="393" spans="1:5" x14ac:dyDescent="0.25">
      <c r="A393" s="2" t="str">
        <f>HYPERLINK("https://www.treecommerce.nl/messenger/photo.php?photo=9b6caa9671fa4959b6748da5abbb9490","Photo")</f>
        <v>Photo</v>
      </c>
      <c r="B393" s="2">
        <v>1</v>
      </c>
      <c r="C393" s="2" t="s">
        <v>190</v>
      </c>
      <c r="D393" s="2" t="s">
        <v>72</v>
      </c>
      <c r="E393" s="2" t="s">
        <v>1092</v>
      </c>
    </row>
    <row r="394" spans="1:5" x14ac:dyDescent="0.25">
      <c r="A394" s="2" t="str">
        <f>HYPERLINK("https://www.treecommerce.nl/messenger/photo.php?photo=caa9b0af0466d319fe210b1a97fc3d60","Photo")</f>
        <v>Photo</v>
      </c>
      <c r="B394" s="2">
        <v>1</v>
      </c>
      <c r="C394" s="2" t="s">
        <v>190</v>
      </c>
      <c r="D394" s="2" t="s">
        <v>72</v>
      </c>
      <c r="E394" s="2" t="s">
        <v>1093</v>
      </c>
    </row>
    <row r="395" spans="1:5" x14ac:dyDescent="0.25">
      <c r="A395" s="2" t="str">
        <f>HYPERLINK("https://www.treecommerce.nl/messenger/photo.php?photo=8ebf40f9e113dca46f347993c4f172be","Photo")</f>
        <v>Photo</v>
      </c>
      <c r="B395" s="2">
        <v>1</v>
      </c>
      <c r="C395" s="2" t="s">
        <v>190</v>
      </c>
      <c r="D395" s="2" t="s">
        <v>11</v>
      </c>
      <c r="E395" s="2" t="s">
        <v>1094</v>
      </c>
    </row>
    <row r="396" spans="1:5" x14ac:dyDescent="0.25">
      <c r="A396" s="2" t="str">
        <f>HYPERLINK("https://www.treecommerce.nl/messenger/photo.php?photo=6ef91917394df89e8174294409b5d61a","Photo")</f>
        <v>Photo</v>
      </c>
      <c r="B396" s="2">
        <v>1</v>
      </c>
      <c r="C396" s="2" t="s">
        <v>190</v>
      </c>
      <c r="D396" s="2" t="s">
        <v>23</v>
      </c>
      <c r="E396" s="2" t="s">
        <v>1095</v>
      </c>
    </row>
    <row r="397" spans="1:5" x14ac:dyDescent="0.25">
      <c r="A397" s="2" t="str">
        <f>HYPERLINK("https://www.treecommerce.nl/messenger/photo.php?photo=f0be00e451edcd07786e652108f7b50b","Photo")</f>
        <v>Photo</v>
      </c>
      <c r="B397" s="2">
        <v>1</v>
      </c>
      <c r="C397" s="2" t="s">
        <v>190</v>
      </c>
      <c r="D397" s="2" t="s">
        <v>23</v>
      </c>
      <c r="E397" s="2" t="s">
        <v>1096</v>
      </c>
    </row>
    <row r="398" spans="1:5" x14ac:dyDescent="0.25">
      <c r="A398" s="2" t="str">
        <f>HYPERLINK("https://www.treecommerce.nl/messenger/photo.php?photo=36691ceb9afdaff1ef8e9e9ef1d29582","Photo")</f>
        <v>Photo</v>
      </c>
      <c r="B398" s="2">
        <v>1</v>
      </c>
      <c r="C398" s="2" t="s">
        <v>190</v>
      </c>
      <c r="D398" s="2" t="s">
        <v>23</v>
      </c>
      <c r="E398" s="2" t="s">
        <v>1097</v>
      </c>
    </row>
    <row r="399" spans="1:5" x14ac:dyDescent="0.25">
      <c r="A399" s="2" t="str">
        <f>HYPERLINK("https://www.treecommerce.nl/messenger/photo.php?photo=112209ecda906cab2ec29a80639cefc3","Photo")</f>
        <v>Photo</v>
      </c>
      <c r="B399" s="2">
        <v>1</v>
      </c>
      <c r="C399" s="2" t="s">
        <v>190</v>
      </c>
      <c r="D399" s="2" t="s">
        <v>13</v>
      </c>
      <c r="E399" s="2" t="s">
        <v>1098</v>
      </c>
    </row>
    <row r="400" spans="1:5" x14ac:dyDescent="0.25">
      <c r="A400" s="2" t="str">
        <f>HYPERLINK("https://www.treecommerce.nl/messenger/photo.php?photo=97bd7d7aacbf34c08374ab966bfb30db","Photo")</f>
        <v>Photo</v>
      </c>
      <c r="B400" s="2">
        <v>1</v>
      </c>
      <c r="C400" s="2" t="s">
        <v>190</v>
      </c>
      <c r="D400" s="2" t="s">
        <v>13</v>
      </c>
      <c r="E400" s="2" t="s">
        <v>1099</v>
      </c>
    </row>
    <row r="401" spans="1:5" x14ac:dyDescent="0.25">
      <c r="A401" s="2" t="str">
        <f>HYPERLINK("https://www.treecommerce.nl/messenger/photo.php?photo=545a5415dbc6397d577920fb5d0a0c8a","Photo")</f>
        <v>Photo</v>
      </c>
      <c r="B401" s="2">
        <v>1</v>
      </c>
      <c r="C401" s="2" t="s">
        <v>193</v>
      </c>
      <c r="D401" s="2" t="s">
        <v>72</v>
      </c>
      <c r="E401" s="2" t="s">
        <v>194</v>
      </c>
    </row>
    <row r="402" spans="1:5" x14ac:dyDescent="0.25">
      <c r="A402" s="2" t="str">
        <f>HYPERLINK("https://www.treecommerce.nl/messenger/photo.php?photo=d32a0e2e4923312750f1f372b80c9ab6","Photo")</f>
        <v>Photo</v>
      </c>
      <c r="B402" s="2">
        <v>1</v>
      </c>
      <c r="C402" s="2" t="s">
        <v>193</v>
      </c>
      <c r="D402" s="2" t="s">
        <v>72</v>
      </c>
      <c r="E402" s="2" t="s">
        <v>195</v>
      </c>
    </row>
    <row r="403" spans="1:5" x14ac:dyDescent="0.25">
      <c r="A403" s="2" t="str">
        <f>HYPERLINK("https://www.treecommerce.nl/messenger/photo.php?photo=abb4fe653795f32d2358cb52fc72823c","Photo")</f>
        <v>Photo</v>
      </c>
      <c r="B403" s="2">
        <v>1</v>
      </c>
      <c r="C403" s="2" t="s">
        <v>1109</v>
      </c>
      <c r="D403" s="2" t="s">
        <v>72</v>
      </c>
      <c r="E403" s="2" t="s">
        <v>1110</v>
      </c>
    </row>
    <row r="404" spans="1:5" x14ac:dyDescent="0.25">
      <c r="A404" s="2" t="str">
        <f>HYPERLINK("https://www.treecommerce.nl/messenger/photo.php?photo=b601d4d798acd2a44b273273834c4fd4","Photo")</f>
        <v>Photo</v>
      </c>
      <c r="B404" s="2">
        <v>1</v>
      </c>
      <c r="C404" s="2" t="s">
        <v>1109</v>
      </c>
      <c r="D404" s="2" t="s">
        <v>72</v>
      </c>
      <c r="E404" s="2" t="s">
        <v>1111</v>
      </c>
    </row>
    <row r="405" spans="1:5" x14ac:dyDescent="0.25">
      <c r="A405" s="2" t="str">
        <f>HYPERLINK("https://www.treecommerce.nl/messenger/photo.php?photo=17ea9fa8ca99b171555faf89e5ce9f83","Photo")</f>
        <v>Photo</v>
      </c>
      <c r="B405" s="2">
        <v>1</v>
      </c>
      <c r="C405" s="2" t="s">
        <v>1109</v>
      </c>
      <c r="D405" s="2" t="s">
        <v>72</v>
      </c>
      <c r="E405" s="2" t="s">
        <v>1112</v>
      </c>
    </row>
    <row r="406" spans="1:5" x14ac:dyDescent="0.25">
      <c r="A406" s="2" t="str">
        <f>HYPERLINK("https://www.treecommerce.nl/messenger/photo.php?photo=06e9a045d6c059923046b2d5e6471bc8","Photo")</f>
        <v>Photo</v>
      </c>
      <c r="B406" s="2">
        <v>1</v>
      </c>
      <c r="C406" s="2" t="s">
        <v>1109</v>
      </c>
      <c r="D406" s="2" t="s">
        <v>11</v>
      </c>
      <c r="E406" s="2" t="s">
        <v>1113</v>
      </c>
    </row>
    <row r="407" spans="1:5" x14ac:dyDescent="0.25">
      <c r="A407" s="2" t="str">
        <f>HYPERLINK("https://www.treecommerce.nl/messenger/photo.php?photo=3a283ac4c5a29d74c3fcc715cae40acf","Photo")</f>
        <v>Photo</v>
      </c>
      <c r="B407" s="2">
        <v>7</v>
      </c>
      <c r="C407" s="2" t="s">
        <v>1114</v>
      </c>
      <c r="D407" s="2" t="s">
        <v>72</v>
      </c>
      <c r="E407" s="2" t="s">
        <v>1115</v>
      </c>
    </row>
    <row r="408" spans="1:5" x14ac:dyDescent="0.25">
      <c r="A408" s="2" t="str">
        <f>HYPERLINK("https://www.treecommerce.nl/messenger/photo.php?photo=a93607a2f56fd2da6c596b07e567dbfb","Photo")</f>
        <v>Photo</v>
      </c>
      <c r="B408" s="2">
        <v>1</v>
      </c>
      <c r="C408" s="2" t="s">
        <v>1114</v>
      </c>
      <c r="D408" s="2" t="s">
        <v>11</v>
      </c>
      <c r="E408" s="2" t="s">
        <v>1116</v>
      </c>
    </row>
    <row r="409" spans="1:5" x14ac:dyDescent="0.25">
      <c r="A409" s="2" t="str">
        <f>HYPERLINK("https://www.treecommerce.nl/messenger/photo.php?photo=fd58ef195bb0796f56ff74bb3beba6d7","Photo")</f>
        <v>Photo</v>
      </c>
      <c r="B409" s="2">
        <v>1</v>
      </c>
      <c r="C409" s="2" t="s">
        <v>1102</v>
      </c>
      <c r="D409" s="2" t="s">
        <v>72</v>
      </c>
      <c r="E409" s="2" t="s">
        <v>1103</v>
      </c>
    </row>
    <row r="410" spans="1:5" x14ac:dyDescent="0.25">
      <c r="A410" s="2" t="str">
        <f>HYPERLINK("https://www.treecommerce.nl/messenger/photo.php?photo=26ffbb91e795155689b53c68d9255fee","Photo")</f>
        <v>Photo</v>
      </c>
      <c r="B410" s="2">
        <v>1</v>
      </c>
      <c r="C410" s="2" t="s">
        <v>1102</v>
      </c>
      <c r="D410" s="2" t="s">
        <v>72</v>
      </c>
      <c r="E410" s="2" t="s">
        <v>1104</v>
      </c>
    </row>
    <row r="411" spans="1:5" x14ac:dyDescent="0.25">
      <c r="A411" s="2" t="str">
        <f>HYPERLINK("https://www.treecommerce.nl/messenger/photo.php?photo=2d877e32879e58551e1774790dc7d517","Photo")</f>
        <v>Photo</v>
      </c>
      <c r="B411" s="2">
        <v>1</v>
      </c>
      <c r="C411" s="2" t="s">
        <v>1102</v>
      </c>
      <c r="D411" s="2" t="s">
        <v>72</v>
      </c>
      <c r="E411" s="2" t="s">
        <v>1105</v>
      </c>
    </row>
    <row r="412" spans="1:5" x14ac:dyDescent="0.25">
      <c r="A412" s="2" t="str">
        <f>HYPERLINK("https://www.treecommerce.nl/messenger/photo.php?photo=e01a445ef36fce573b47c9f2a1593924","Photo")</f>
        <v>Photo</v>
      </c>
      <c r="B412" s="2">
        <v>1</v>
      </c>
      <c r="C412" s="2" t="s">
        <v>1102</v>
      </c>
      <c r="D412" s="2" t="s">
        <v>72</v>
      </c>
      <c r="E412" s="2" t="s">
        <v>1106</v>
      </c>
    </row>
    <row r="413" spans="1:5" x14ac:dyDescent="0.25">
      <c r="A413" s="2" t="str">
        <f>HYPERLINK("https://www.treecommerce.nl/messenger/photo.php?photo=013d8d86269ead23788dac5688ae210f","Photo")</f>
        <v>Photo</v>
      </c>
      <c r="B413" s="2">
        <v>1</v>
      </c>
      <c r="C413" s="2" t="s">
        <v>1102</v>
      </c>
      <c r="D413" s="2" t="s">
        <v>72</v>
      </c>
      <c r="E413" s="2" t="s">
        <v>1107</v>
      </c>
    </row>
    <row r="414" spans="1:5" x14ac:dyDescent="0.25">
      <c r="A414" s="2" t="str">
        <f>HYPERLINK("https://www.treecommerce.nl/messenger/photo.php?photo=cec327a0e7846838bfdb8488c7faf689","Photo")</f>
        <v>Photo</v>
      </c>
      <c r="B414" s="2">
        <v>1</v>
      </c>
      <c r="C414" s="2" t="s">
        <v>1102</v>
      </c>
      <c r="D414" s="2" t="s">
        <v>23</v>
      </c>
      <c r="E414" s="2" t="s">
        <v>1108</v>
      </c>
    </row>
    <row r="415" spans="1:5" x14ac:dyDescent="0.25">
      <c r="A415" s="2" t="str">
        <f>HYPERLINK("https://www.treecommerce.nl/messenger/photo.php?photo=eee3f48c9799dcb6154d5887a94e4b05","Photo")</f>
        <v>Photo</v>
      </c>
      <c r="B415" s="2">
        <v>1</v>
      </c>
      <c r="C415" s="2" t="s">
        <v>599</v>
      </c>
      <c r="D415" s="2" t="s">
        <v>600</v>
      </c>
      <c r="E415" s="2" t="s">
        <v>601</v>
      </c>
    </row>
    <row r="416" spans="1:5" x14ac:dyDescent="0.25">
      <c r="A416" s="2" t="str">
        <f>HYPERLINK("https://www.treecommerce.nl/messenger/photo.php?photo=0b98b1e09361194be09419ff51bf14f1","Photo")</f>
        <v>Photo</v>
      </c>
      <c r="B416" s="2">
        <v>1</v>
      </c>
      <c r="C416" s="2" t="s">
        <v>599</v>
      </c>
      <c r="D416" s="2" t="s">
        <v>600</v>
      </c>
      <c r="E416" s="2" t="s">
        <v>602</v>
      </c>
    </row>
    <row r="417" spans="1:5" x14ac:dyDescent="0.25">
      <c r="A417" s="2" t="str">
        <f>HYPERLINK("https://www.treecommerce.nl/messenger/photo.php?photo=0c2ae01c8a3e718da0c30fe2a2358175","Photo")</f>
        <v>Photo</v>
      </c>
      <c r="B417" s="2">
        <v>1</v>
      </c>
      <c r="C417" s="2" t="s">
        <v>1120</v>
      </c>
      <c r="D417" s="2" t="s">
        <v>72</v>
      </c>
      <c r="E417" s="2" t="s">
        <v>1693</v>
      </c>
    </row>
    <row r="418" spans="1:5" x14ac:dyDescent="0.25">
      <c r="A418" s="2" t="str">
        <f>HYPERLINK("https://www.treecommerce.nl/messenger/photo.php?photo=a3584c1ec61cf5a3cfa02b5e124188f3","Photo")</f>
        <v>Photo</v>
      </c>
      <c r="B418" s="2">
        <v>1</v>
      </c>
      <c r="C418" s="2" t="s">
        <v>1120</v>
      </c>
      <c r="D418" s="2" t="s">
        <v>72</v>
      </c>
      <c r="E418" s="2" t="s">
        <v>1121</v>
      </c>
    </row>
    <row r="419" spans="1:5" x14ac:dyDescent="0.25">
      <c r="A419" s="2" t="str">
        <f>HYPERLINK("https://www.treecommerce.nl/messenger/photo.php?photo=ce862cd38ee174438b996b09f431df99","Photo")</f>
        <v>Photo</v>
      </c>
      <c r="B419" s="2">
        <v>1</v>
      </c>
      <c r="C419" s="2" t="s">
        <v>1120</v>
      </c>
      <c r="D419" s="2" t="s">
        <v>72</v>
      </c>
      <c r="E419" s="2" t="s">
        <v>1694</v>
      </c>
    </row>
    <row r="420" spans="1:5" x14ac:dyDescent="0.25">
      <c r="A420" s="2" t="str">
        <f>HYPERLINK("https://www.treecommerce.nl/messenger/photo.php?photo=5a3b398c6b3cd8486ce742b33db700bf","Photo")</f>
        <v>Photo</v>
      </c>
      <c r="B420" s="2">
        <v>1</v>
      </c>
      <c r="C420" s="2" t="s">
        <v>1117</v>
      </c>
      <c r="D420" s="2" t="s">
        <v>72</v>
      </c>
      <c r="E420" s="2" t="s">
        <v>1118</v>
      </c>
    </row>
    <row r="421" spans="1:5" x14ac:dyDescent="0.25">
      <c r="A421" s="2" t="str">
        <f>HYPERLINK("https://www.treecommerce.nl/messenger/photo.php?photo=836bc6c3403ca9a166b83ed6e9c137b2","Photo")</f>
        <v>Photo</v>
      </c>
      <c r="B421" s="2">
        <v>1</v>
      </c>
      <c r="C421" s="2" t="s">
        <v>1117</v>
      </c>
      <c r="D421" s="2" t="s">
        <v>72</v>
      </c>
      <c r="E421" s="2" t="s">
        <v>1119</v>
      </c>
    </row>
    <row r="422" spans="1:5" x14ac:dyDescent="0.25">
      <c r="A422" s="2" t="str">
        <f>HYPERLINK("https://www.treecommerce.nl/messenger/photo.php?photo=9919561c42a6d3a119846ce5c4d75a62","Photo")</f>
        <v>Photo</v>
      </c>
      <c r="B422" s="2">
        <v>1</v>
      </c>
      <c r="C422" s="2" t="s">
        <v>196</v>
      </c>
      <c r="D422" s="2" t="s">
        <v>6</v>
      </c>
      <c r="E422" s="2" t="s">
        <v>197</v>
      </c>
    </row>
    <row r="423" spans="1:5" x14ac:dyDescent="0.25">
      <c r="A423" s="2" t="str">
        <f>HYPERLINK("https://www.treecommerce.nl/messenger/photo.php?photo=3753b135d09c4a748d0a0d532a83706c","Photo")</f>
        <v>Photo</v>
      </c>
      <c r="B423" s="2">
        <v>1</v>
      </c>
      <c r="C423" s="2" t="s">
        <v>198</v>
      </c>
      <c r="D423" s="2" t="s">
        <v>1675</v>
      </c>
      <c r="E423" s="2" t="s">
        <v>1124</v>
      </c>
    </row>
    <row r="424" spans="1:5" x14ac:dyDescent="0.25">
      <c r="A424" s="2" t="str">
        <f>HYPERLINK("https://www.treecommerce.nl/messenger/photo.php?photo=443f0305a55a9616ffd666666a0b06ea","Photo")</f>
        <v>Photo</v>
      </c>
      <c r="B424" s="2">
        <v>1</v>
      </c>
      <c r="C424" s="2" t="s">
        <v>198</v>
      </c>
      <c r="D424" s="2" t="s">
        <v>1675</v>
      </c>
      <c r="E424" s="2" t="s">
        <v>1125</v>
      </c>
    </row>
    <row r="425" spans="1:5" x14ac:dyDescent="0.25">
      <c r="A425" s="2" t="str">
        <f>HYPERLINK("https://www.treecommerce.nl/messenger/photo.php?photo=209409bbccf1d75c4d762e75087df030","Photo")</f>
        <v>Photo</v>
      </c>
      <c r="B425" s="2">
        <v>1</v>
      </c>
      <c r="C425" s="2" t="s">
        <v>198</v>
      </c>
      <c r="D425" s="2" t="s">
        <v>1675</v>
      </c>
      <c r="E425" s="2" t="s">
        <v>1126</v>
      </c>
    </row>
    <row r="426" spans="1:5" x14ac:dyDescent="0.25">
      <c r="A426" s="2" t="str">
        <f>HYPERLINK("https://www.treecommerce.nl/messenger/photo.php?photo=4306f8859bc00b983d63f41a7be82e92","Photo")</f>
        <v>Photo</v>
      </c>
      <c r="B426" s="2">
        <v>1</v>
      </c>
      <c r="C426" s="2" t="s">
        <v>198</v>
      </c>
      <c r="D426" s="2" t="s">
        <v>1675</v>
      </c>
      <c r="E426" s="2" t="s">
        <v>1127</v>
      </c>
    </row>
    <row r="427" spans="1:5" x14ac:dyDescent="0.25">
      <c r="A427" s="2" t="str">
        <f>HYPERLINK("https://www.treecommerce.nl/messenger/photo.php?photo=42a1912362dfb86d82a40e40cf9b7a54","Photo")</f>
        <v>Photo</v>
      </c>
      <c r="B427" s="2">
        <v>2</v>
      </c>
      <c r="C427" s="2" t="s">
        <v>198</v>
      </c>
      <c r="D427" s="2" t="s">
        <v>1676</v>
      </c>
      <c r="E427" s="2"/>
    </row>
    <row r="428" spans="1:5" x14ac:dyDescent="0.25">
      <c r="A428" s="2" t="str">
        <f>HYPERLINK("https://www.treecommerce.nl/messenger/photo.php?photo=ad5f7b2a0da2568864fc11d28db27a4f","Photo")</f>
        <v>Photo</v>
      </c>
      <c r="B428" s="2">
        <v>1</v>
      </c>
      <c r="C428" s="2" t="s">
        <v>198</v>
      </c>
      <c r="D428" s="2" t="s">
        <v>1677</v>
      </c>
      <c r="E428" s="2" t="s">
        <v>1122</v>
      </c>
    </row>
    <row r="429" spans="1:5" x14ac:dyDescent="0.25">
      <c r="A429" s="2" t="str">
        <f>HYPERLINK("https://www.treecommerce.nl/messenger/photo.php?photo=38c3afc68ad36e62829c0403b5b6e751","Photo")</f>
        <v>Photo</v>
      </c>
      <c r="B429" s="2">
        <v>1</v>
      </c>
      <c r="C429" s="2" t="s">
        <v>198</v>
      </c>
      <c r="D429" s="2" t="s">
        <v>240</v>
      </c>
      <c r="E429" s="2" t="s">
        <v>1123</v>
      </c>
    </row>
    <row r="430" spans="1:5" x14ac:dyDescent="0.25">
      <c r="A430" s="2" t="str">
        <f>HYPERLINK("https://www.treecommerce.nl/messenger/photo.php?photo=892e525c2972946f829d180d3448827b","Photo")</f>
        <v>Photo</v>
      </c>
      <c r="B430" s="2">
        <v>1</v>
      </c>
      <c r="C430" s="2" t="s">
        <v>1128</v>
      </c>
      <c r="D430" s="2" t="s">
        <v>740</v>
      </c>
      <c r="E430" s="2" t="s">
        <v>1129</v>
      </c>
    </row>
    <row r="431" spans="1:5" x14ac:dyDescent="0.25">
      <c r="A431" s="2" t="str">
        <f>HYPERLINK("https://www.treecommerce.nl/messenger/photo.php?photo=20ca93d5a79a5d858dcd097580bc21e2","Photo")</f>
        <v>Photo</v>
      </c>
      <c r="B431" s="2">
        <v>1</v>
      </c>
      <c r="C431" s="2" t="s">
        <v>1130</v>
      </c>
      <c r="D431" s="2" t="s">
        <v>23</v>
      </c>
      <c r="E431" s="2" t="s">
        <v>1131</v>
      </c>
    </row>
    <row r="432" spans="1:5" x14ac:dyDescent="0.25">
      <c r="A432" s="2" t="str">
        <f>HYPERLINK("https://www.treecommerce.nl/messenger/photo.php?photo=40e9faecdb106d4260bea94d5acde049","Photo")</f>
        <v>Photo</v>
      </c>
      <c r="B432" s="2">
        <v>1</v>
      </c>
      <c r="C432" s="2" t="s">
        <v>1132</v>
      </c>
      <c r="D432" s="2" t="s">
        <v>1133</v>
      </c>
      <c r="E432" s="2" t="s">
        <v>1134</v>
      </c>
    </row>
    <row r="433" spans="1:5" x14ac:dyDescent="0.25">
      <c r="A433" s="2" t="str">
        <f>HYPERLINK("https://www.treecommerce.nl/messenger/photo.php?photo=2290d3e4dd9bd83429d57bb77f258c23","Photo")</f>
        <v>Photo</v>
      </c>
      <c r="B433" s="2">
        <v>1</v>
      </c>
      <c r="C433" s="2" t="s">
        <v>1132</v>
      </c>
      <c r="D433" s="2" t="s">
        <v>72</v>
      </c>
      <c r="E433" s="2" t="s">
        <v>783</v>
      </c>
    </row>
    <row r="434" spans="1:5" x14ac:dyDescent="0.25">
      <c r="A434" s="2" t="str">
        <f>HYPERLINK("https://www.treecommerce.nl/messenger/photo.php?photo=9eddec6bd2cb18da2b3f4cda330bbce3","Photo")</f>
        <v>Photo</v>
      </c>
      <c r="B434" s="2">
        <v>1</v>
      </c>
      <c r="C434" s="2" t="s">
        <v>199</v>
      </c>
      <c r="D434" s="2" t="s">
        <v>11</v>
      </c>
      <c r="E434" s="2" t="s">
        <v>200</v>
      </c>
    </row>
    <row r="435" spans="1:5" x14ac:dyDescent="0.25">
      <c r="A435" s="2" t="str">
        <f>HYPERLINK("https://www.treecommerce.nl/messenger/photo.php?photo=429d7ec16b6e209f523499453b9dedef","Photo")</f>
        <v>Photo</v>
      </c>
      <c r="B435" s="2">
        <v>1</v>
      </c>
      <c r="C435" s="2" t="s">
        <v>199</v>
      </c>
      <c r="D435" s="2" t="s">
        <v>1133</v>
      </c>
      <c r="E435" s="2" t="s">
        <v>1134</v>
      </c>
    </row>
    <row r="436" spans="1:5" x14ac:dyDescent="0.25">
      <c r="A436" s="2" t="str">
        <f>HYPERLINK("https://www.treecommerce.nl/messenger/photo.php?photo=16e6acc094853b3fefdf82c1a89b057a","Photo")</f>
        <v>Photo</v>
      </c>
      <c r="B436" s="2">
        <v>1</v>
      </c>
      <c r="C436" s="2" t="s">
        <v>199</v>
      </c>
      <c r="D436" s="2" t="s">
        <v>72</v>
      </c>
      <c r="E436" s="2" t="s">
        <v>783</v>
      </c>
    </row>
    <row r="437" spans="1:5" x14ac:dyDescent="0.25">
      <c r="A437" s="2" t="str">
        <f>HYPERLINK("https://www.treecommerce.nl/messenger/photo.php?photo=24b77553de2cc10bdd9857135342632f","Photo")</f>
        <v>Photo</v>
      </c>
      <c r="B437" s="2">
        <v>1</v>
      </c>
      <c r="C437" s="2" t="s">
        <v>1136</v>
      </c>
      <c r="D437" s="2" t="s">
        <v>72</v>
      </c>
      <c r="E437" s="2" t="s">
        <v>1137</v>
      </c>
    </row>
    <row r="438" spans="1:5" x14ac:dyDescent="0.25">
      <c r="A438" s="2" t="str">
        <f>HYPERLINK("https://www.treecommerce.nl/messenger/photo.php?photo=1edaf8db90f34d72989251543e64047a","Photo")</f>
        <v>Photo</v>
      </c>
      <c r="B438" s="2">
        <v>1</v>
      </c>
      <c r="C438" s="2" t="s">
        <v>1138</v>
      </c>
      <c r="D438" s="2" t="s">
        <v>1133</v>
      </c>
      <c r="E438" s="2" t="s">
        <v>1134</v>
      </c>
    </row>
    <row r="439" spans="1:5" x14ac:dyDescent="0.25">
      <c r="A439" s="2" t="str">
        <f>HYPERLINK("https://www.treecommerce.nl/messenger/photo.php?photo=9d88834628f6c497757edc7e5d3fcce9","Photo")</f>
        <v>Photo</v>
      </c>
      <c r="B439" s="2">
        <v>1</v>
      </c>
      <c r="C439" s="2" t="s">
        <v>1139</v>
      </c>
      <c r="D439" s="2" t="s">
        <v>1133</v>
      </c>
      <c r="E439" s="2" t="s">
        <v>1134</v>
      </c>
    </row>
    <row r="440" spans="1:5" x14ac:dyDescent="0.25">
      <c r="A440" s="2" t="str">
        <f>HYPERLINK("https://www.treecommerce.nl/messenger/photo.php?photo=5d1aec4f444b855c12244e34f3518c22","Photo")</f>
        <v>Photo</v>
      </c>
      <c r="B440" s="2">
        <v>1</v>
      </c>
      <c r="C440" s="2" t="s">
        <v>1139</v>
      </c>
      <c r="D440" s="2" t="s">
        <v>72</v>
      </c>
      <c r="E440" s="2" t="s">
        <v>1137</v>
      </c>
    </row>
    <row r="441" spans="1:5" x14ac:dyDescent="0.25">
      <c r="A441" s="2" t="str">
        <f>HYPERLINK("https://www.treecommerce.nl/messenger/photo.php?photo=260b53692476f7254cbd1b3174b34b50","Photo")</f>
        <v>Photo</v>
      </c>
      <c r="B441" s="2">
        <v>1</v>
      </c>
      <c r="C441" s="2" t="s">
        <v>603</v>
      </c>
      <c r="D441" s="2" t="s">
        <v>584</v>
      </c>
      <c r="E441" s="2" t="s">
        <v>604</v>
      </c>
    </row>
    <row r="442" spans="1:5" x14ac:dyDescent="0.25">
      <c r="A442" s="2" t="str">
        <f>HYPERLINK("https://www.treecommerce.nl/messenger/photo.php?photo=77e217073144df90dcc7e661f6ebe690","Photo")</f>
        <v>Photo</v>
      </c>
      <c r="B442" s="2">
        <v>1</v>
      </c>
      <c r="C442" s="2" t="s">
        <v>603</v>
      </c>
      <c r="D442" s="2" t="s">
        <v>584</v>
      </c>
      <c r="E442" s="2" t="s">
        <v>605</v>
      </c>
    </row>
    <row r="443" spans="1:5" x14ac:dyDescent="0.25">
      <c r="A443" s="2" t="str">
        <f>HYPERLINK("https://www.treecommerce.nl/messenger/photo.php?photo=085d1c950b52e57444ab9e1b0e452b4e","Photo")</f>
        <v>Photo</v>
      </c>
      <c r="B443" s="2">
        <v>1</v>
      </c>
      <c r="C443" s="2" t="s">
        <v>603</v>
      </c>
      <c r="D443" s="2" t="s">
        <v>584</v>
      </c>
      <c r="E443" s="2" t="s">
        <v>606</v>
      </c>
    </row>
    <row r="444" spans="1:5" x14ac:dyDescent="0.25">
      <c r="A444" s="2" t="str">
        <f>HYPERLINK("https://www.treecommerce.nl/messenger/photo.php?photo=d2902388f1050f2f3f705c89f4d0d565","Photo")</f>
        <v>Photo</v>
      </c>
      <c r="B444" s="2">
        <v>1</v>
      </c>
      <c r="C444" s="2" t="s">
        <v>1140</v>
      </c>
      <c r="D444" s="2" t="s">
        <v>827</v>
      </c>
      <c r="E444" s="2" t="s">
        <v>1141</v>
      </c>
    </row>
    <row r="445" spans="1:5" x14ac:dyDescent="0.25">
      <c r="A445" s="2" t="str">
        <f>HYPERLINK("https://www.treecommerce.nl/messenger/photo.php?photo=97fc298779b3eaaefe849b8ca8a3c032","Photo")</f>
        <v>Photo</v>
      </c>
      <c r="B445" s="2">
        <v>1</v>
      </c>
      <c r="C445" s="2" t="s">
        <v>1654</v>
      </c>
      <c r="D445" s="2" t="s">
        <v>11</v>
      </c>
      <c r="E445" s="2"/>
    </row>
    <row r="446" spans="1:5" x14ac:dyDescent="0.25">
      <c r="A446" s="2" t="str">
        <f>HYPERLINK("https://www.treecommerce.nl/messenger/photo.php?photo=e2510dcb978b8b6ba12dd3089cb983b5","Photo")</f>
        <v>Photo</v>
      </c>
      <c r="B446" s="2">
        <v>1</v>
      </c>
      <c r="C446" s="2" t="s">
        <v>201</v>
      </c>
      <c r="D446" s="2" t="s">
        <v>202</v>
      </c>
      <c r="E446" s="2" t="s">
        <v>203</v>
      </c>
    </row>
    <row r="447" spans="1:5" x14ac:dyDescent="0.25">
      <c r="A447" s="2" t="str">
        <f>HYPERLINK("https://www.treecommerce.nl/messenger/photo.php?photo=d442bd4a9b932477216636401c4a7440","Photo")</f>
        <v>Photo</v>
      </c>
      <c r="B447" s="2">
        <v>1</v>
      </c>
      <c r="C447" s="2" t="s">
        <v>201</v>
      </c>
      <c r="D447" s="2" t="s">
        <v>11</v>
      </c>
      <c r="E447" s="2" t="s">
        <v>205</v>
      </c>
    </row>
    <row r="448" spans="1:5" x14ac:dyDescent="0.25">
      <c r="A448" s="2" t="str">
        <f>HYPERLINK("https://www.treecommerce.nl/messenger/photo.php?photo=2b0d7c5ef69805e945a4c52b06679ab7","Photo")</f>
        <v>Photo</v>
      </c>
      <c r="B448" s="2">
        <v>1</v>
      </c>
      <c r="C448" s="2" t="s">
        <v>201</v>
      </c>
      <c r="D448" s="2" t="s">
        <v>11</v>
      </c>
      <c r="E448" s="2" t="s">
        <v>206</v>
      </c>
    </row>
    <row r="449" spans="1:5" x14ac:dyDescent="0.25">
      <c r="A449" s="2" t="str">
        <f>HYPERLINK("https://www.treecommerce.nl/messenger/photo.php?photo=661331e09eb9adeade78b8feb1bf439c","Photo")</f>
        <v>Photo</v>
      </c>
      <c r="B449" s="2">
        <v>1</v>
      </c>
      <c r="C449" s="2" t="s">
        <v>201</v>
      </c>
      <c r="D449" s="2" t="s">
        <v>204</v>
      </c>
      <c r="E449" s="2"/>
    </row>
    <row r="450" spans="1:5" x14ac:dyDescent="0.25">
      <c r="A450" s="2" t="str">
        <f>HYPERLINK("https://www.treecommerce.nl/messenger/photo.php?photo=5d940764603a1f53f85c03c8e00f4b96","Photo")</f>
        <v>Photo</v>
      </c>
      <c r="B450" s="2">
        <v>1</v>
      </c>
      <c r="C450" s="2" t="s">
        <v>201</v>
      </c>
      <c r="D450" s="2" t="s">
        <v>13</v>
      </c>
      <c r="E450" s="2" t="s">
        <v>207</v>
      </c>
    </row>
    <row r="451" spans="1:5" x14ac:dyDescent="0.25">
      <c r="A451" s="2" t="str">
        <f>HYPERLINK("https://www.treecommerce.nl/messenger/photo.php?photo=597d7a22b13e91bfd833267ed5b07763","Photo")</f>
        <v>Photo</v>
      </c>
      <c r="B451" s="2">
        <v>1</v>
      </c>
      <c r="C451" s="2" t="s">
        <v>201</v>
      </c>
      <c r="D451" s="2" t="s">
        <v>19</v>
      </c>
      <c r="E451" s="2" t="s">
        <v>208</v>
      </c>
    </row>
    <row r="452" spans="1:5" x14ac:dyDescent="0.25">
      <c r="A452" s="2" t="str">
        <f>HYPERLINK("https://www.treecommerce.nl/messenger/photo.php?photo=57d12625a167fc16aa6430d1fa67fe7d","Photo")</f>
        <v>Photo</v>
      </c>
      <c r="B452" s="2">
        <v>1</v>
      </c>
      <c r="C452" s="2" t="s">
        <v>201</v>
      </c>
      <c r="D452" s="2" t="s">
        <v>23</v>
      </c>
      <c r="E452" s="2" t="s">
        <v>1142</v>
      </c>
    </row>
    <row r="453" spans="1:5" x14ac:dyDescent="0.25">
      <c r="A453" s="2" t="str">
        <f>HYPERLINK("https://www.treecommerce.nl/messenger/photo.php?photo=02fd9d05ede17d478c830e34a451de18","Photo")</f>
        <v>Photo</v>
      </c>
      <c r="B453" s="2">
        <v>1</v>
      </c>
      <c r="C453" s="2" t="s">
        <v>1153</v>
      </c>
      <c r="D453" s="2" t="s">
        <v>72</v>
      </c>
      <c r="E453" s="2" t="s">
        <v>325</v>
      </c>
    </row>
    <row r="454" spans="1:5" x14ac:dyDescent="0.25">
      <c r="A454" s="2" t="str">
        <f>HYPERLINK("https://www.treecommerce.nl/messenger/photo.php?photo=3fdc96a79f381f8691a9b057976895bd","Photo")</f>
        <v>Photo</v>
      </c>
      <c r="B454" s="2">
        <v>1</v>
      </c>
      <c r="C454" s="2" t="s">
        <v>1153</v>
      </c>
      <c r="D454" s="2" t="s">
        <v>11</v>
      </c>
      <c r="E454" s="2" t="s">
        <v>1154</v>
      </c>
    </row>
    <row r="455" spans="1:5" x14ac:dyDescent="0.25">
      <c r="A455" s="2" t="str">
        <f>HYPERLINK("https://www.treecommerce.nl/messenger/photo.php?photo=847a4378f1e8c24dffdaa836c1997511","Photo")</f>
        <v>Photo</v>
      </c>
      <c r="B455" s="2">
        <v>1</v>
      </c>
      <c r="C455" s="2" t="s">
        <v>1153</v>
      </c>
      <c r="D455" s="2" t="s">
        <v>23</v>
      </c>
      <c r="E455" s="2" t="s">
        <v>1155</v>
      </c>
    </row>
    <row r="456" spans="1:5" x14ac:dyDescent="0.25">
      <c r="A456" s="2" t="str">
        <f>HYPERLINK("https://www.treecommerce.nl/messenger/photo.php?photo=978fa7028ca0256e592a24fa2e7e8c7d","Photo")</f>
        <v>Photo</v>
      </c>
      <c r="B456" s="2">
        <v>1</v>
      </c>
      <c r="C456" s="2" t="s">
        <v>209</v>
      </c>
      <c r="D456" s="2" t="s">
        <v>90</v>
      </c>
      <c r="E456" s="2" t="s">
        <v>210</v>
      </c>
    </row>
    <row r="457" spans="1:5" x14ac:dyDescent="0.25">
      <c r="A457" s="2" t="str">
        <f>HYPERLINK("https://www.treecommerce.nl/messenger/photo.php?photo=f599555b642dec408d72014e6e626137","Photo")</f>
        <v>Photo</v>
      </c>
      <c r="B457" s="2">
        <v>1</v>
      </c>
      <c r="C457" s="2" t="s">
        <v>209</v>
      </c>
      <c r="D457" s="2" t="s">
        <v>90</v>
      </c>
      <c r="E457" s="2" t="s">
        <v>211</v>
      </c>
    </row>
    <row r="458" spans="1:5" x14ac:dyDescent="0.25">
      <c r="A458" s="2" t="str">
        <f>HYPERLINK("https://www.treecommerce.nl/messenger/photo.php?photo=ac9f9de729340fd2a0124aba43f6f223","Photo")</f>
        <v>Photo</v>
      </c>
      <c r="B458" s="2">
        <v>1</v>
      </c>
      <c r="C458" s="2" t="s">
        <v>209</v>
      </c>
      <c r="D458" s="2" t="s">
        <v>19</v>
      </c>
      <c r="E458" s="2" t="s">
        <v>212</v>
      </c>
    </row>
    <row r="459" spans="1:5" x14ac:dyDescent="0.25">
      <c r="A459" s="2" t="str">
        <f>HYPERLINK("https://www.treecommerce.nl/messenger/photo.php?photo=d00c0a140e7f59d8b497c55004e953c0","Photo")</f>
        <v>Photo</v>
      </c>
      <c r="B459" s="2">
        <v>1</v>
      </c>
      <c r="C459" s="2" t="s">
        <v>209</v>
      </c>
      <c r="D459" s="2" t="s">
        <v>37</v>
      </c>
      <c r="E459" s="2" t="s">
        <v>213</v>
      </c>
    </row>
    <row r="460" spans="1:5" x14ac:dyDescent="0.25">
      <c r="A460" s="2" t="str">
        <f>HYPERLINK("https://www.treecommerce.nl/messenger/photo.php?photo=ad1f6234bc88f8225462f4aaf08af47c","Photo")</f>
        <v>Photo</v>
      </c>
      <c r="B460" s="2">
        <v>1</v>
      </c>
      <c r="C460" s="2" t="s">
        <v>209</v>
      </c>
      <c r="D460" s="2" t="s">
        <v>1151</v>
      </c>
      <c r="E460" s="2" t="s">
        <v>1152</v>
      </c>
    </row>
    <row r="461" spans="1:5" x14ac:dyDescent="0.25">
      <c r="A461" s="2" t="str">
        <f>HYPERLINK("https://www.treecommerce.nl/messenger/photo.php?photo=59259e9438c6f95b2151c81a8fcac6ba","Photo")</f>
        <v>Photo</v>
      </c>
      <c r="B461" s="2">
        <v>1</v>
      </c>
      <c r="C461" s="2" t="s">
        <v>209</v>
      </c>
      <c r="D461" s="2" t="s">
        <v>214</v>
      </c>
      <c r="E461" s="2" t="s">
        <v>215</v>
      </c>
    </row>
    <row r="462" spans="1:5" x14ac:dyDescent="0.25">
      <c r="A462" s="2" t="str">
        <f>HYPERLINK("https://www.treecommerce.nl/messenger/photo.php?photo=ddcf0c6dc70cad06926ce604f961682d","Photo")</f>
        <v>Photo</v>
      </c>
      <c r="B462" s="2">
        <v>1</v>
      </c>
      <c r="C462" s="2" t="s">
        <v>209</v>
      </c>
      <c r="D462" s="2" t="s">
        <v>72</v>
      </c>
      <c r="E462" s="2" t="s">
        <v>1143</v>
      </c>
    </row>
    <row r="463" spans="1:5" x14ac:dyDescent="0.25">
      <c r="A463" s="2" t="str">
        <f>HYPERLINK("https://www.treecommerce.nl/messenger/photo.php?photo=5746a7c560d2a5a3c76f4382cdc63471","Photo")</f>
        <v>Photo</v>
      </c>
      <c r="B463" s="2">
        <v>1</v>
      </c>
      <c r="C463" s="2" t="s">
        <v>209</v>
      </c>
      <c r="D463" s="2" t="s">
        <v>72</v>
      </c>
      <c r="E463" s="2" t="s">
        <v>1144</v>
      </c>
    </row>
    <row r="464" spans="1:5" x14ac:dyDescent="0.25">
      <c r="A464" s="2" t="str">
        <f>HYPERLINK("https://www.treecommerce.nl/messenger/photo.php?photo=d8a3472a3bfbb03f98f1aedcc8cb6e5e","Photo")</f>
        <v>Photo</v>
      </c>
      <c r="B464" s="2">
        <v>1</v>
      </c>
      <c r="C464" s="2" t="s">
        <v>209</v>
      </c>
      <c r="D464" s="2" t="s">
        <v>72</v>
      </c>
      <c r="E464" s="2" t="s">
        <v>1145</v>
      </c>
    </row>
    <row r="465" spans="1:5" x14ac:dyDescent="0.25">
      <c r="A465" s="2" t="str">
        <f>HYPERLINK("https://www.treecommerce.nl/messenger/photo.php?photo=a7bce00907fc2da008474e562fada6d9","Photo")</f>
        <v>Photo</v>
      </c>
      <c r="B465" s="2">
        <v>1</v>
      </c>
      <c r="C465" s="2" t="s">
        <v>209</v>
      </c>
      <c r="D465" s="2" t="s">
        <v>11</v>
      </c>
      <c r="E465" s="2" t="s">
        <v>1146</v>
      </c>
    </row>
    <row r="466" spans="1:5" x14ac:dyDescent="0.25">
      <c r="A466" s="2" t="str">
        <f>HYPERLINK("https://www.treecommerce.nl/messenger/photo.php?photo=df8476a6520db0a944b3d23fe73457c7","Photo")</f>
        <v>Photo</v>
      </c>
      <c r="B466" s="2">
        <v>1</v>
      </c>
      <c r="C466" s="2" t="s">
        <v>209</v>
      </c>
      <c r="D466" s="2" t="s">
        <v>11</v>
      </c>
      <c r="E466" s="2" t="s">
        <v>1147</v>
      </c>
    </row>
    <row r="467" spans="1:5" x14ac:dyDescent="0.25">
      <c r="A467" s="2" t="str">
        <f>HYPERLINK("https://www.treecommerce.nl/messenger/photo.php?photo=8c9f734ee0e7b12e963f433a7411ee88","Photo")</f>
        <v>Photo</v>
      </c>
      <c r="B467" s="2">
        <v>1</v>
      </c>
      <c r="C467" s="2" t="s">
        <v>209</v>
      </c>
      <c r="D467" s="2" t="s">
        <v>11</v>
      </c>
      <c r="E467" s="2" t="s">
        <v>1148</v>
      </c>
    </row>
    <row r="468" spans="1:5" x14ac:dyDescent="0.25">
      <c r="A468" s="2" t="str">
        <f>HYPERLINK("https://www.treecommerce.nl/messenger/photo.php?photo=cfa96568427b6e4aec6c99b094a16038","Photo")</f>
        <v>Photo</v>
      </c>
      <c r="B468" s="2">
        <v>1</v>
      </c>
      <c r="C468" s="2" t="s">
        <v>209</v>
      </c>
      <c r="D468" s="2" t="s">
        <v>23</v>
      </c>
      <c r="E468" s="2" t="s">
        <v>1149</v>
      </c>
    </row>
    <row r="469" spans="1:5" x14ac:dyDescent="0.25">
      <c r="A469" s="2" t="str">
        <f>HYPERLINK("https://www.treecommerce.nl/messenger/photo.php?photo=f4c9408d0dc64c23027fd8448dedad36","Photo")</f>
        <v>Photo</v>
      </c>
      <c r="B469" s="2">
        <v>1</v>
      </c>
      <c r="C469" s="2" t="s">
        <v>209</v>
      </c>
      <c r="D469" s="2" t="s">
        <v>23</v>
      </c>
      <c r="E469" s="2" t="s">
        <v>1695</v>
      </c>
    </row>
    <row r="470" spans="1:5" x14ac:dyDescent="0.25">
      <c r="A470" s="2" t="str">
        <f>HYPERLINK("https://www.treecommerce.nl/messenger/photo.php?photo=f49690911dfbd912dcecf2a4d42e0858","Photo")</f>
        <v>Photo</v>
      </c>
      <c r="B470" s="2">
        <v>1</v>
      </c>
      <c r="C470" s="2" t="s">
        <v>209</v>
      </c>
      <c r="D470" s="2" t="s">
        <v>13</v>
      </c>
      <c r="E470" s="2"/>
    </row>
    <row r="471" spans="1:5" x14ac:dyDescent="0.25">
      <c r="A471" s="2" t="str">
        <f>HYPERLINK("https://www.treecommerce.nl/messenger/photo.php?photo=b4bbbfa554fb8de0b4cdea6646413245","Photo")</f>
        <v>Photo</v>
      </c>
      <c r="B471" s="2">
        <v>1</v>
      </c>
      <c r="C471" s="2" t="s">
        <v>209</v>
      </c>
      <c r="D471" s="2" t="s">
        <v>13</v>
      </c>
      <c r="E471" s="2" t="s">
        <v>1150</v>
      </c>
    </row>
    <row r="472" spans="1:5" x14ac:dyDescent="0.25">
      <c r="A472" s="2" t="str">
        <f>HYPERLINK("https://www.treecommerce.nl/messenger/photo.php?photo=d2609b95a1c83bcc3f35e124a87cf317","Photo")</f>
        <v>Photo</v>
      </c>
      <c r="B472" s="2">
        <v>1</v>
      </c>
      <c r="C472" s="2" t="s">
        <v>1156</v>
      </c>
      <c r="D472" s="2" t="s">
        <v>13</v>
      </c>
      <c r="E472" s="2" t="s">
        <v>1696</v>
      </c>
    </row>
    <row r="473" spans="1:5" x14ac:dyDescent="0.25">
      <c r="A473" s="2" t="str">
        <f>HYPERLINK("https://www.treecommerce.nl/messenger/photo.php?photo=1ed240ec5fcd0fa542fdb95af6a8fc8c","Photo")</f>
        <v>Photo</v>
      </c>
      <c r="B473" s="2">
        <v>1</v>
      </c>
      <c r="C473" s="2" t="s">
        <v>216</v>
      </c>
      <c r="D473" s="2" t="s">
        <v>13</v>
      </c>
      <c r="E473" s="2" t="s">
        <v>217</v>
      </c>
    </row>
    <row r="474" spans="1:5" x14ac:dyDescent="0.25">
      <c r="A474" s="2" t="str">
        <f>HYPERLINK("https://www.treecommerce.nl/messenger/photo.php?photo=137f07a79345a3553abc2867cc4601f1","Photo")</f>
        <v>Photo</v>
      </c>
      <c r="B474" s="2">
        <v>1</v>
      </c>
      <c r="C474" s="2" t="s">
        <v>216</v>
      </c>
      <c r="D474" s="2" t="s">
        <v>13</v>
      </c>
      <c r="E474" s="2" t="s">
        <v>218</v>
      </c>
    </row>
    <row r="475" spans="1:5" x14ac:dyDescent="0.25">
      <c r="A475" s="2" t="str">
        <f>HYPERLINK("https://www.treecommerce.nl/messenger/photo.php?photo=daa3657c433c37f4ae298daf619236b5","Photo")</f>
        <v>Photo</v>
      </c>
      <c r="B475" s="2">
        <v>1</v>
      </c>
      <c r="C475" s="2" t="s">
        <v>216</v>
      </c>
      <c r="D475" s="2" t="s">
        <v>809</v>
      </c>
      <c r="E475" s="2" t="s">
        <v>1159</v>
      </c>
    </row>
    <row r="476" spans="1:5" x14ac:dyDescent="0.25">
      <c r="A476" s="2" t="str">
        <f>HYPERLINK("https://www.treecommerce.nl/messenger/photo.php?photo=8fe2b91671c7e55a6c1fa12928927bc5","Photo")</f>
        <v>Photo</v>
      </c>
      <c r="B476" s="2">
        <v>1</v>
      </c>
      <c r="C476" s="2" t="s">
        <v>216</v>
      </c>
      <c r="D476" s="2" t="s">
        <v>809</v>
      </c>
      <c r="E476" s="2" t="s">
        <v>1160</v>
      </c>
    </row>
    <row r="477" spans="1:5" x14ac:dyDescent="0.25">
      <c r="A477" s="2" t="str">
        <f>HYPERLINK("https://www.treecommerce.nl/messenger/photo.php?photo=4adbc76d8df688261a7b3f7dcbf58808","Photo")</f>
        <v>Photo</v>
      </c>
      <c r="B477" s="2">
        <v>1</v>
      </c>
      <c r="C477" s="2" t="s">
        <v>216</v>
      </c>
      <c r="D477" s="2" t="s">
        <v>847</v>
      </c>
      <c r="E477" s="2" t="s">
        <v>1161</v>
      </c>
    </row>
    <row r="478" spans="1:5" x14ac:dyDescent="0.25">
      <c r="A478" s="2" t="str">
        <f>HYPERLINK("https://www.treecommerce.nl/messenger/photo.php?photo=7f0eae07e54ef95385757e97fe4ee053","Photo")</f>
        <v>Photo</v>
      </c>
      <c r="B478" s="2">
        <v>1</v>
      </c>
      <c r="C478" s="2" t="s">
        <v>216</v>
      </c>
      <c r="D478" s="2" t="s">
        <v>740</v>
      </c>
      <c r="E478" s="2" t="s">
        <v>1157</v>
      </c>
    </row>
    <row r="479" spans="1:5" x14ac:dyDescent="0.25">
      <c r="A479" s="2" t="str">
        <f>HYPERLINK("https://www.treecommerce.nl/messenger/photo.php?photo=ace04167985873d0b7cf9915e7eaada1","Photo")</f>
        <v>Photo</v>
      </c>
      <c r="B479" s="2">
        <v>1</v>
      </c>
      <c r="C479" s="2" t="s">
        <v>216</v>
      </c>
      <c r="D479" s="2" t="s">
        <v>740</v>
      </c>
      <c r="E479" s="2" t="s">
        <v>1158</v>
      </c>
    </row>
    <row r="480" spans="1:5" x14ac:dyDescent="0.25">
      <c r="A480" s="2" t="str">
        <f>HYPERLINK("https://www.treecommerce.nl/messenger/photo.php?photo=56387816d59c1d246042397ebedfa232","Photo")</f>
        <v>Photo</v>
      </c>
      <c r="B480" s="2">
        <v>1</v>
      </c>
      <c r="C480" s="2" t="s">
        <v>1162</v>
      </c>
      <c r="D480" s="2" t="s">
        <v>827</v>
      </c>
      <c r="E480" s="2" t="s">
        <v>1163</v>
      </c>
    </row>
    <row r="481" spans="1:5" x14ac:dyDescent="0.25">
      <c r="A481" s="2" t="str">
        <f>HYPERLINK("https://www.treecommerce.nl/messenger/photo.php?photo=ce9a1390f644c9e4af08c976d23b13c7","Photo")</f>
        <v>Photo</v>
      </c>
      <c r="B481" s="2">
        <v>1</v>
      </c>
      <c r="C481" s="2" t="s">
        <v>1171</v>
      </c>
      <c r="D481" s="2" t="s">
        <v>827</v>
      </c>
      <c r="E481" s="2" t="s">
        <v>1172</v>
      </c>
    </row>
    <row r="482" spans="1:5" x14ac:dyDescent="0.25">
      <c r="A482" s="2" t="str">
        <f>HYPERLINK("https://www.treecommerce.nl/messenger/photo.php?photo=f7e9836e252ab97d20afe15e950a06ff","Photo")</f>
        <v>Photo</v>
      </c>
      <c r="B482" s="2">
        <v>1</v>
      </c>
      <c r="C482" s="2" t="s">
        <v>1171</v>
      </c>
      <c r="D482" s="2" t="s">
        <v>1173</v>
      </c>
      <c r="E482" s="2" t="s">
        <v>1174</v>
      </c>
    </row>
    <row r="483" spans="1:5" x14ac:dyDescent="0.25">
      <c r="A483" s="2" t="str">
        <f>HYPERLINK("https://www.treecommerce.nl/messenger/photo.php?photo=6b58de27f295023caadd5622c2e6d641","Photo")</f>
        <v>Photo</v>
      </c>
      <c r="B483" s="2">
        <v>1</v>
      </c>
      <c r="C483" s="2" t="s">
        <v>1164</v>
      </c>
      <c r="D483" s="2" t="s">
        <v>847</v>
      </c>
      <c r="E483" s="2"/>
    </row>
    <row r="484" spans="1:5" x14ac:dyDescent="0.25">
      <c r="A484" s="2" t="str">
        <f>HYPERLINK("https://www.treecommerce.nl/messenger/photo.php?photo=aab7d6bc434e327bf849bcd9f0232dae","Photo")</f>
        <v>Photo</v>
      </c>
      <c r="B484" s="2">
        <v>1</v>
      </c>
      <c r="C484" s="2" t="s">
        <v>1164</v>
      </c>
      <c r="D484" s="2" t="s">
        <v>847</v>
      </c>
      <c r="E484" s="2" t="s">
        <v>1165</v>
      </c>
    </row>
    <row r="485" spans="1:5" x14ac:dyDescent="0.25">
      <c r="A485" s="2" t="str">
        <f>HYPERLINK("https://www.treecommerce.nl/messenger/photo.php?photo=510df0f733b54706170aedbff984cd34","Photo")</f>
        <v>Photo</v>
      </c>
      <c r="B485" s="2">
        <v>1</v>
      </c>
      <c r="C485" s="2" t="s">
        <v>1164</v>
      </c>
      <c r="D485" s="2" t="s">
        <v>813</v>
      </c>
      <c r="E485" s="2" t="s">
        <v>1166</v>
      </c>
    </row>
    <row r="486" spans="1:5" x14ac:dyDescent="0.25">
      <c r="A486" s="2" t="str">
        <f>HYPERLINK("https://www.treecommerce.nl/messenger/photo.php?photo=12256ab1b131f625bcb2bd3378b4441a","Photo")</f>
        <v>Photo</v>
      </c>
      <c r="B486" s="2">
        <v>1</v>
      </c>
      <c r="C486" s="2" t="s">
        <v>1164</v>
      </c>
      <c r="D486" s="2" t="s">
        <v>1066</v>
      </c>
      <c r="E486" s="2" t="s">
        <v>1167</v>
      </c>
    </row>
    <row r="487" spans="1:5" x14ac:dyDescent="0.25">
      <c r="A487" s="2" t="str">
        <f>HYPERLINK("https://www.treecommerce.nl/messenger/photo.php?photo=fee6ea07bee58d85c65ffc164e223d9e","Photo")</f>
        <v>Photo</v>
      </c>
      <c r="B487" s="2">
        <v>1</v>
      </c>
      <c r="C487" s="2" t="s">
        <v>1164</v>
      </c>
      <c r="D487" s="2" t="s">
        <v>1066</v>
      </c>
      <c r="E487" s="2" t="s">
        <v>1168</v>
      </c>
    </row>
    <row r="488" spans="1:5" x14ac:dyDescent="0.25">
      <c r="A488" s="2" t="str">
        <f>HYPERLINK("https://www.treecommerce.nl/messenger/photo.php?photo=37399a7527af972f73e35ab0012356ef","Photo")</f>
        <v>Photo</v>
      </c>
      <c r="B488" s="2">
        <v>1</v>
      </c>
      <c r="C488" s="2" t="s">
        <v>1164</v>
      </c>
      <c r="D488" s="2" t="s">
        <v>90</v>
      </c>
      <c r="E488" s="2" t="s">
        <v>1169</v>
      </c>
    </row>
    <row r="489" spans="1:5" x14ac:dyDescent="0.25">
      <c r="A489" s="2" t="str">
        <f>HYPERLINK("https://www.treecommerce.nl/messenger/photo.php?photo=c17976a3c806242f0955bfc0ec9a0497","Photo")</f>
        <v>Photo</v>
      </c>
      <c r="B489" s="2">
        <v>1</v>
      </c>
      <c r="C489" s="2" t="s">
        <v>1164</v>
      </c>
      <c r="D489" s="2" t="s">
        <v>90</v>
      </c>
      <c r="E489" s="2" t="s">
        <v>1170</v>
      </c>
    </row>
    <row r="490" spans="1:5" x14ac:dyDescent="0.25">
      <c r="A490" s="2" t="str">
        <f>HYPERLINK("https://www.treecommerce.nl/messenger/photo.php?photo=4a0919f8cdc381279f5b95d82aad455d","Photo")</f>
        <v>Photo</v>
      </c>
      <c r="B490" s="2">
        <v>1</v>
      </c>
      <c r="C490" s="2" t="s">
        <v>1175</v>
      </c>
      <c r="D490" s="2" t="s">
        <v>13</v>
      </c>
      <c r="E490" s="2" t="s">
        <v>1176</v>
      </c>
    </row>
    <row r="491" spans="1:5" x14ac:dyDescent="0.25">
      <c r="A491" s="2" t="str">
        <f>HYPERLINK("https://www.treecommerce.nl/messenger/photo.php?photo=40e89649062dfed8d86850203b47f002","Photo")</f>
        <v>Photo</v>
      </c>
      <c r="B491" s="2">
        <v>1</v>
      </c>
      <c r="C491" s="2" t="s">
        <v>219</v>
      </c>
      <c r="D491" s="2" t="s">
        <v>23</v>
      </c>
      <c r="E491" s="2" t="s">
        <v>220</v>
      </c>
    </row>
    <row r="492" spans="1:5" x14ac:dyDescent="0.25">
      <c r="A492" s="2" t="str">
        <f>HYPERLINK("https://www.treecommerce.nl/messenger/photo.php?photo=28be2de26b203b733ebf2370e1bc2b94","Photo")</f>
        <v>Photo</v>
      </c>
      <c r="B492" s="2">
        <v>1</v>
      </c>
      <c r="C492" s="2" t="s">
        <v>219</v>
      </c>
      <c r="D492" s="2" t="s">
        <v>23</v>
      </c>
      <c r="E492" s="2" t="s">
        <v>221</v>
      </c>
    </row>
    <row r="493" spans="1:5" x14ac:dyDescent="0.25">
      <c r="A493" s="2" t="str">
        <f>HYPERLINK("https://www.treecommerce.nl/messenger/photo.php?photo=41e7a1911eb269a5778f500e2628c5bf","Photo")</f>
        <v>Photo</v>
      </c>
      <c r="B493" s="2">
        <v>1</v>
      </c>
      <c r="C493" s="2" t="s">
        <v>219</v>
      </c>
      <c r="D493" s="2" t="s">
        <v>809</v>
      </c>
      <c r="E493" s="2" t="s">
        <v>1178</v>
      </c>
    </row>
    <row r="494" spans="1:5" x14ac:dyDescent="0.25">
      <c r="A494" s="2" t="str">
        <f>HYPERLINK("https://www.treecommerce.nl/messenger/photo.php?photo=94b393259fbe90c1b34464ba4bd9bf4f","Photo")</f>
        <v>Photo</v>
      </c>
      <c r="B494" s="2">
        <v>1</v>
      </c>
      <c r="C494" s="2" t="s">
        <v>219</v>
      </c>
      <c r="D494" s="2" t="s">
        <v>809</v>
      </c>
      <c r="E494" s="2" t="s">
        <v>1179</v>
      </c>
    </row>
    <row r="495" spans="1:5" x14ac:dyDescent="0.25">
      <c r="A495" s="2" t="str">
        <f>HYPERLINK("https://www.treecommerce.nl/messenger/photo.php?photo=d893e84145cc02880d75eb59f44b77f5","Photo")</f>
        <v>Photo</v>
      </c>
      <c r="B495" s="2">
        <v>1</v>
      </c>
      <c r="C495" s="2" t="s">
        <v>219</v>
      </c>
      <c r="D495" s="2" t="s">
        <v>809</v>
      </c>
      <c r="E495" s="2" t="s">
        <v>1180</v>
      </c>
    </row>
    <row r="496" spans="1:5" x14ac:dyDescent="0.25">
      <c r="A496" s="2" t="str">
        <f>HYPERLINK("https://www.treecommerce.nl/messenger/photo.php?photo=8dd64d98347d675c8fd998eb11bce2d4","Photo")</f>
        <v>Photo</v>
      </c>
      <c r="B496" s="2">
        <v>1</v>
      </c>
      <c r="C496" s="2" t="s">
        <v>219</v>
      </c>
      <c r="D496" s="2" t="s">
        <v>809</v>
      </c>
      <c r="E496" s="2" t="s">
        <v>1181</v>
      </c>
    </row>
    <row r="497" spans="1:5" x14ac:dyDescent="0.25">
      <c r="A497" s="2" t="str">
        <f>HYPERLINK("https://www.treecommerce.nl/messenger/photo.php?photo=ae94c79b12b9b5106dd9f1cdd4bc6175","Photo")</f>
        <v>Photo</v>
      </c>
      <c r="B497" s="2">
        <v>1</v>
      </c>
      <c r="C497" s="2" t="s">
        <v>219</v>
      </c>
      <c r="D497" s="2" t="s">
        <v>809</v>
      </c>
      <c r="E497" s="2" t="s">
        <v>1182</v>
      </c>
    </row>
    <row r="498" spans="1:5" x14ac:dyDescent="0.25">
      <c r="A498" s="2" t="str">
        <f>HYPERLINK("https://www.treecommerce.nl/messenger/photo.php?photo=3354169157d69858679c3e09164aa55a","Photo")</f>
        <v>Photo</v>
      </c>
      <c r="B498" s="2">
        <v>1</v>
      </c>
      <c r="C498" s="2" t="s">
        <v>219</v>
      </c>
      <c r="D498" s="2" t="s">
        <v>809</v>
      </c>
      <c r="E498" s="2" t="s">
        <v>1183</v>
      </c>
    </row>
    <row r="499" spans="1:5" x14ac:dyDescent="0.25">
      <c r="A499" s="2" t="str">
        <f>HYPERLINK("https://www.treecommerce.nl/messenger/photo.php?photo=fb2ac3f53fe02a5fd393d8c1734190e2","Photo")</f>
        <v>Photo</v>
      </c>
      <c r="B499" s="2">
        <v>1</v>
      </c>
      <c r="C499" s="2" t="s">
        <v>219</v>
      </c>
      <c r="D499" s="2" t="s">
        <v>809</v>
      </c>
      <c r="E499" s="2" t="s">
        <v>1184</v>
      </c>
    </row>
    <row r="500" spans="1:5" x14ac:dyDescent="0.25">
      <c r="A500" s="2" t="str">
        <f>HYPERLINK("https://www.treecommerce.nl/messenger/photo.php?photo=3728ad219612611870ef7cc06e7010ff","Photo")</f>
        <v>Photo</v>
      </c>
      <c r="B500" s="2">
        <v>1</v>
      </c>
      <c r="C500" s="2" t="s">
        <v>219</v>
      </c>
      <c r="D500" s="2" t="s">
        <v>809</v>
      </c>
      <c r="E500" s="2" t="s">
        <v>1185</v>
      </c>
    </row>
    <row r="501" spans="1:5" x14ac:dyDescent="0.25">
      <c r="A501" s="2" t="str">
        <f>HYPERLINK("https://www.treecommerce.nl/messenger/photo.php?photo=1ec8c37d955dd005a52ce7571bc63839","Photo")</f>
        <v>Photo</v>
      </c>
      <c r="B501" s="2">
        <v>1</v>
      </c>
      <c r="C501" s="2" t="s">
        <v>219</v>
      </c>
      <c r="D501" s="2" t="s">
        <v>809</v>
      </c>
      <c r="E501" s="2" t="s">
        <v>1186</v>
      </c>
    </row>
    <row r="502" spans="1:5" x14ac:dyDescent="0.25">
      <c r="A502" s="2" t="str">
        <f>HYPERLINK("https://www.treecommerce.nl/messenger/photo.php?photo=7fb6fe26d1be893502ba1386f5119218","Photo")</f>
        <v>Photo</v>
      </c>
      <c r="B502" s="2">
        <v>1</v>
      </c>
      <c r="C502" s="2" t="s">
        <v>219</v>
      </c>
      <c r="D502" s="2" t="s">
        <v>809</v>
      </c>
      <c r="E502" s="2" t="s">
        <v>1187</v>
      </c>
    </row>
    <row r="503" spans="1:5" x14ac:dyDescent="0.25">
      <c r="A503" s="2" t="str">
        <f>HYPERLINK("https://www.treecommerce.nl/messenger/photo.php?photo=e66bf9abbe05c813e312f1b22dba317f","Photo")</f>
        <v>Photo</v>
      </c>
      <c r="B503" s="2">
        <v>1</v>
      </c>
      <c r="C503" s="2" t="s">
        <v>219</v>
      </c>
      <c r="D503" s="2" t="s">
        <v>809</v>
      </c>
      <c r="E503" s="2" t="s">
        <v>1188</v>
      </c>
    </row>
    <row r="504" spans="1:5" x14ac:dyDescent="0.25">
      <c r="A504" s="2" t="str">
        <f>HYPERLINK("https://www.treecommerce.nl/messenger/photo.php?photo=2b1af98dae3610a84570e731d3bcdb45","Photo")</f>
        <v>Photo</v>
      </c>
      <c r="B504" s="2">
        <v>1</v>
      </c>
      <c r="C504" s="2" t="s">
        <v>219</v>
      </c>
      <c r="D504" s="2" t="s">
        <v>809</v>
      </c>
      <c r="E504" s="2" t="s">
        <v>1189</v>
      </c>
    </row>
    <row r="505" spans="1:5" x14ac:dyDescent="0.25">
      <c r="A505" s="2" t="str">
        <f>HYPERLINK("https://www.treecommerce.nl/messenger/photo.php?photo=a2836f34267df34fe2124d46905a3465","Photo")</f>
        <v>Photo</v>
      </c>
      <c r="B505" s="2">
        <v>1</v>
      </c>
      <c r="C505" s="2" t="s">
        <v>219</v>
      </c>
      <c r="D505" s="2" t="s">
        <v>811</v>
      </c>
      <c r="E505" s="2" t="s">
        <v>1190</v>
      </c>
    </row>
    <row r="506" spans="1:5" x14ac:dyDescent="0.25">
      <c r="A506" s="2" t="str">
        <f>HYPERLINK("https://www.treecommerce.nl/messenger/photo.php?photo=6fbba2051a39948fddc8d658a14a02d2","Photo")</f>
        <v>Photo</v>
      </c>
      <c r="B506" s="2">
        <v>1</v>
      </c>
      <c r="C506" s="2" t="s">
        <v>219</v>
      </c>
      <c r="D506" s="2" t="s">
        <v>840</v>
      </c>
      <c r="E506" s="2" t="s">
        <v>1191</v>
      </c>
    </row>
    <row r="507" spans="1:5" x14ac:dyDescent="0.25">
      <c r="A507" s="2" t="str">
        <f>HYPERLINK("https://www.treecommerce.nl/messenger/photo.php?photo=bbbaf3608e7e2e698c55a9b84ffa3cc2","Photo")</f>
        <v>Photo</v>
      </c>
      <c r="B507" s="2">
        <v>1</v>
      </c>
      <c r="C507" s="2" t="s">
        <v>219</v>
      </c>
      <c r="D507" s="2" t="s">
        <v>740</v>
      </c>
      <c r="E507" s="2" t="s">
        <v>1177</v>
      </c>
    </row>
    <row r="508" spans="1:5" x14ac:dyDescent="0.25">
      <c r="A508" s="2" t="str">
        <f>HYPERLINK("https://www.treecommerce.nl/messenger/photo.php?photo=46392ec7f04c05780117fc0277446bf1","Photo")</f>
        <v>Photo</v>
      </c>
      <c r="B508" s="2">
        <v>1</v>
      </c>
      <c r="C508" s="2" t="s">
        <v>219</v>
      </c>
      <c r="D508" s="2" t="s">
        <v>11</v>
      </c>
      <c r="E508" s="2" t="s">
        <v>1192</v>
      </c>
    </row>
    <row r="509" spans="1:5" x14ac:dyDescent="0.25">
      <c r="A509" s="2" t="str">
        <f>HYPERLINK("https://www.treecommerce.nl/messenger/photo.php?photo=25589051d2aa7ce53341d6584c5e668c","Photo")</f>
        <v>Photo</v>
      </c>
      <c r="B509" s="2">
        <v>1</v>
      </c>
      <c r="C509" s="2" t="s">
        <v>1194</v>
      </c>
      <c r="D509" s="2" t="s">
        <v>72</v>
      </c>
      <c r="E509" s="2" t="s">
        <v>1195</v>
      </c>
    </row>
    <row r="510" spans="1:5" x14ac:dyDescent="0.25">
      <c r="A510" s="2" t="str">
        <f>HYPERLINK("https://www.treecommerce.nl/messenger/photo.php?photo=adf9a3576a17b4a83250183cfd8c7175","Photo")</f>
        <v>Photo</v>
      </c>
      <c r="B510" s="2">
        <v>1</v>
      </c>
      <c r="C510" s="2" t="s">
        <v>607</v>
      </c>
      <c r="D510" s="2" t="s">
        <v>600</v>
      </c>
      <c r="E510" s="2" t="s">
        <v>608</v>
      </c>
    </row>
    <row r="511" spans="1:5" x14ac:dyDescent="0.25">
      <c r="A511" s="2" t="str">
        <f>HYPERLINK("https://www.treecommerce.nl/messenger/photo.php?photo=adf9a3576a17b4a83250183cfd8c7175","Photo")</f>
        <v>Photo</v>
      </c>
      <c r="B511" s="2">
        <v>1</v>
      </c>
      <c r="C511" s="2" t="s">
        <v>607</v>
      </c>
      <c r="D511" s="2" t="s">
        <v>600</v>
      </c>
      <c r="E511" s="2" t="s">
        <v>609</v>
      </c>
    </row>
    <row r="512" spans="1:5" x14ac:dyDescent="0.25">
      <c r="A512" s="2" t="str">
        <f>HYPERLINK("https://www.treecommerce.nl/messenger/photo.php?photo=0db56ffa8ebe4f918a2e8aa096cab028","Photo")</f>
        <v>Photo</v>
      </c>
      <c r="B512" s="2">
        <v>1</v>
      </c>
      <c r="C512" s="2" t="s">
        <v>607</v>
      </c>
      <c r="D512" s="2" t="s">
        <v>90</v>
      </c>
      <c r="E512" s="2" t="s">
        <v>1193</v>
      </c>
    </row>
    <row r="513" spans="1:5" x14ac:dyDescent="0.25">
      <c r="A513" s="2" t="str">
        <f>HYPERLINK("https://www.treecommerce.nl/messenger/photo.php?photo=9bd5779d36a5ec82338fa8283bd3cbc8","Photo")</f>
        <v>Photo</v>
      </c>
      <c r="B513" s="2">
        <v>1</v>
      </c>
      <c r="C513" s="2" t="s">
        <v>1196</v>
      </c>
      <c r="D513" s="2" t="s">
        <v>72</v>
      </c>
      <c r="E513" s="2" t="s">
        <v>808</v>
      </c>
    </row>
    <row r="514" spans="1:5" x14ac:dyDescent="0.25">
      <c r="A514" s="2" t="str">
        <f>HYPERLINK("https://www.treecommerce.nl/messenger/photo.php?photo=4c79e5326a17f660f561b6723e95baee","Photo")</f>
        <v>Photo</v>
      </c>
      <c r="B514" s="2">
        <v>1</v>
      </c>
      <c r="C514" s="2" t="s">
        <v>1196</v>
      </c>
      <c r="D514" s="2" t="s">
        <v>72</v>
      </c>
      <c r="E514" s="2" t="s">
        <v>1197</v>
      </c>
    </row>
    <row r="515" spans="1:5" x14ac:dyDescent="0.25">
      <c r="A515" s="2" t="str">
        <f>HYPERLINK("https://www.treecommerce.nl/messenger/photo.php?photo=a1c6b170c90ebd203847f17ef7aaac52","Photo")</f>
        <v>Photo</v>
      </c>
      <c r="B515" s="2">
        <v>1</v>
      </c>
      <c r="C515" s="2" t="s">
        <v>1196</v>
      </c>
      <c r="D515" s="2" t="s">
        <v>11</v>
      </c>
      <c r="E515" s="2" t="s">
        <v>1198</v>
      </c>
    </row>
    <row r="516" spans="1:5" x14ac:dyDescent="0.25">
      <c r="A516" s="2" t="str">
        <f>HYPERLINK("https://www.treecommerce.nl/messenger/photo.php?photo=3aab021a8a74d9c9b736310adea1a9fc","Photo")</f>
        <v>Photo</v>
      </c>
      <c r="B516" s="2">
        <v>1</v>
      </c>
      <c r="C516" s="2" t="s">
        <v>1196</v>
      </c>
      <c r="D516" s="2" t="s">
        <v>11</v>
      </c>
      <c r="E516" s="2" t="s">
        <v>1199</v>
      </c>
    </row>
    <row r="517" spans="1:5" x14ac:dyDescent="0.25">
      <c r="A517" s="2" t="str">
        <f>HYPERLINK("https://www.treecommerce.nl/messenger/photo.php?photo=682ff4b2f15217bca394b9958f3c0f6e","Photo")</f>
        <v>Photo</v>
      </c>
      <c r="B517" s="2">
        <v>1</v>
      </c>
      <c r="C517" s="2" t="s">
        <v>1200</v>
      </c>
      <c r="D517" s="2" t="s">
        <v>72</v>
      </c>
      <c r="E517" s="2"/>
    </row>
    <row r="518" spans="1:5" x14ac:dyDescent="0.25">
      <c r="A518" s="2" t="str">
        <f>HYPERLINK("https://www.treecommerce.nl/messenger/photo.php?photo=ca8fe037d801b0a99c958b9da9742e39","Photo")</f>
        <v>Photo</v>
      </c>
      <c r="B518" s="2">
        <v>1</v>
      </c>
      <c r="C518" s="2" t="s">
        <v>1201</v>
      </c>
      <c r="D518" s="2" t="s">
        <v>13</v>
      </c>
      <c r="E518" s="2" t="s">
        <v>1202</v>
      </c>
    </row>
    <row r="519" spans="1:5" x14ac:dyDescent="0.25">
      <c r="A519" s="2" t="str">
        <f>HYPERLINK("https://www.treecommerce.nl/messenger/photo.php?photo=5607be6aa7c6df3b5a6f7149a12cd995","Photo")</f>
        <v>Photo</v>
      </c>
      <c r="B519" s="2">
        <v>1</v>
      </c>
      <c r="C519" s="2" t="s">
        <v>1201</v>
      </c>
      <c r="D519" s="2" t="s">
        <v>90</v>
      </c>
      <c r="E519" s="2" t="s">
        <v>1203</v>
      </c>
    </row>
    <row r="520" spans="1:5" x14ac:dyDescent="0.25">
      <c r="A520" s="2" t="str">
        <f>HYPERLINK("https://www.treecommerce.nl/messenger/photo.php?photo=f2f0282e63833e1e2005bfe5a2aeb0cc","Photo")</f>
        <v>Photo</v>
      </c>
      <c r="B520" s="2">
        <v>1</v>
      </c>
      <c r="C520" s="2" t="s">
        <v>1201</v>
      </c>
      <c r="D520" s="2" t="s">
        <v>37</v>
      </c>
      <c r="E520" s="2" t="s">
        <v>1204</v>
      </c>
    </row>
    <row r="521" spans="1:5" x14ac:dyDescent="0.25">
      <c r="A521" s="2" t="str">
        <f>HYPERLINK("https://www.treecommerce.nl/messenger/photo.php?photo=5fc57350f4de13b5bf5b478de39fd7a8","Photo")</f>
        <v>Photo</v>
      </c>
      <c r="B521" s="2">
        <v>1</v>
      </c>
      <c r="C521" s="2" t="s">
        <v>1205</v>
      </c>
      <c r="D521" s="2" t="s">
        <v>843</v>
      </c>
      <c r="E521" s="2" t="s">
        <v>1206</v>
      </c>
    </row>
    <row r="522" spans="1:5" x14ac:dyDescent="0.25">
      <c r="A522" s="2" t="str">
        <f>HYPERLINK("https://www.treecommerce.nl/messenger/photo.php?photo=5a61ceab5b4b0236b188b70daf408c96","Photo")</f>
        <v>Photo</v>
      </c>
      <c r="B522" s="2">
        <v>1</v>
      </c>
      <c r="C522" s="2" t="s">
        <v>1207</v>
      </c>
      <c r="D522" s="2" t="s">
        <v>809</v>
      </c>
      <c r="E522" s="2" t="s">
        <v>1208</v>
      </c>
    </row>
    <row r="523" spans="1:5" x14ac:dyDescent="0.25">
      <c r="A523" s="2" t="str">
        <f>HYPERLINK("https://www.treecommerce.nl/messenger/photo.php?photo=86473fe09a6798127242410993f73fa8","Photo")</f>
        <v>Photo</v>
      </c>
      <c r="B523" s="2">
        <v>1</v>
      </c>
      <c r="C523" s="2" t="s">
        <v>222</v>
      </c>
      <c r="D523" s="2" t="s">
        <v>11</v>
      </c>
      <c r="E523" s="2" t="s">
        <v>223</v>
      </c>
    </row>
    <row r="524" spans="1:5" x14ac:dyDescent="0.25">
      <c r="A524" s="2" t="str">
        <f>HYPERLINK("https://www.treecommerce.nl/messenger/photo.php?photo=f862a66d56efcdbfb2418bd43f952055","Photo")</f>
        <v>Photo</v>
      </c>
      <c r="B524" s="2">
        <v>1</v>
      </c>
      <c r="C524" s="2" t="s">
        <v>222</v>
      </c>
      <c r="D524" s="2" t="s">
        <v>90</v>
      </c>
      <c r="E524" s="2" t="s">
        <v>224</v>
      </c>
    </row>
    <row r="525" spans="1:5" x14ac:dyDescent="0.25">
      <c r="A525" s="2" t="str">
        <f>HYPERLINK("https://www.treecommerce.nl/messenger/photo.php?photo=d471c5467fe2c38cbbd5c35382f8f403","Photo")</f>
        <v>Photo</v>
      </c>
      <c r="B525" s="2">
        <v>1</v>
      </c>
      <c r="C525" s="2" t="s">
        <v>225</v>
      </c>
      <c r="D525" s="2" t="s">
        <v>13</v>
      </c>
      <c r="E525" s="2" t="s">
        <v>226</v>
      </c>
    </row>
    <row r="526" spans="1:5" x14ac:dyDescent="0.25">
      <c r="A526" s="2" t="str">
        <f>HYPERLINK("https://www.treecommerce.nl/messenger/photo.php?photo=77d90975ab203326b8a55e301424404c","Photo")</f>
        <v>Photo</v>
      </c>
      <c r="B526" s="2">
        <v>1</v>
      </c>
      <c r="C526" s="2" t="s">
        <v>227</v>
      </c>
      <c r="D526" s="2" t="s">
        <v>23</v>
      </c>
      <c r="E526" s="2" t="s">
        <v>228</v>
      </c>
    </row>
    <row r="527" spans="1:5" x14ac:dyDescent="0.25">
      <c r="A527" s="2" t="str">
        <f>HYPERLINK("https://www.treecommerce.nl/messenger/photo.php?photo=3c0019d971438273b1f0d5a78d323c0b","Photo")</f>
        <v>Photo</v>
      </c>
      <c r="B527" s="2">
        <v>1</v>
      </c>
      <c r="C527" s="2" t="s">
        <v>227</v>
      </c>
      <c r="D527" s="2" t="s">
        <v>811</v>
      </c>
      <c r="E527" s="2" t="s">
        <v>1209</v>
      </c>
    </row>
    <row r="528" spans="1:5" x14ac:dyDescent="0.25">
      <c r="A528" s="2" t="str">
        <f>HYPERLINK("https://www.treecommerce.nl/messenger/photo.php?photo=f0d59535f50d990887bf947caf907ec6","Photo")</f>
        <v>Photo</v>
      </c>
      <c r="B528" s="2">
        <v>1</v>
      </c>
      <c r="C528" s="2" t="s">
        <v>227</v>
      </c>
      <c r="D528" s="2" t="s">
        <v>23</v>
      </c>
      <c r="E528" s="2" t="s">
        <v>1210</v>
      </c>
    </row>
    <row r="529" spans="1:5" x14ac:dyDescent="0.25">
      <c r="A529" s="2" t="str">
        <f>HYPERLINK("https://www.treecommerce.nl/messenger/photo.php?photo=aca7024b2770289436b0f522ed3952c9","Photo")</f>
        <v>Photo</v>
      </c>
      <c r="B529" s="2">
        <v>1</v>
      </c>
      <c r="C529" s="2" t="s">
        <v>229</v>
      </c>
      <c r="D529" s="2" t="s">
        <v>19</v>
      </c>
      <c r="E529" s="2" t="s">
        <v>230</v>
      </c>
    </row>
    <row r="530" spans="1:5" x14ac:dyDescent="0.25">
      <c r="A530" s="2" t="str">
        <f>HYPERLINK("https://www.treecommerce.nl/messenger/photo.php?photo=0c09b7c366d20c24bd2986c47381dc70","Photo")</f>
        <v>Photo</v>
      </c>
      <c r="B530" s="2">
        <v>1</v>
      </c>
      <c r="C530" s="2" t="s">
        <v>229</v>
      </c>
      <c r="D530" s="2" t="s">
        <v>33</v>
      </c>
      <c r="E530" s="2" t="s">
        <v>231</v>
      </c>
    </row>
    <row r="531" spans="1:5" x14ac:dyDescent="0.25">
      <c r="A531" s="2" t="str">
        <f>HYPERLINK("https://www.treecommerce.nl/messenger/photo.php?photo=231ada1313b963812d7a351c2b418fe1","Photo")</f>
        <v>Photo</v>
      </c>
      <c r="B531" s="2">
        <v>1</v>
      </c>
      <c r="C531" s="2" t="s">
        <v>229</v>
      </c>
      <c r="D531" s="2" t="s">
        <v>1672</v>
      </c>
      <c r="E531" s="2" t="s">
        <v>232</v>
      </c>
    </row>
    <row r="532" spans="1:5" x14ac:dyDescent="0.25">
      <c r="A532" s="2" t="str">
        <f>HYPERLINK("https://www.treecommerce.nl/messenger/photo.php?photo=aeddd07acbd4b7a430585faed62b1066","Photo")</f>
        <v>Photo</v>
      </c>
      <c r="B532" s="2">
        <v>1</v>
      </c>
      <c r="C532" s="2" t="s">
        <v>1211</v>
      </c>
      <c r="D532" s="2" t="s">
        <v>13</v>
      </c>
      <c r="E532" s="2" t="s">
        <v>1212</v>
      </c>
    </row>
    <row r="533" spans="1:5" x14ac:dyDescent="0.25">
      <c r="A533" s="2" t="str">
        <f>HYPERLINK("https://www.treecommerce.nl/messenger/photo.php?photo=71ebb22239d2aad139cf6ebeb8664baf","Photo")</f>
        <v>Photo</v>
      </c>
      <c r="B533" s="2">
        <v>1</v>
      </c>
      <c r="C533" s="2" t="s">
        <v>1211</v>
      </c>
      <c r="D533" s="2" t="s">
        <v>90</v>
      </c>
      <c r="E533" s="2" t="s">
        <v>1213</v>
      </c>
    </row>
    <row r="534" spans="1:5" x14ac:dyDescent="0.25">
      <c r="A534" s="2" t="str">
        <f>HYPERLINK("https://www.treecommerce.nl/messenger/photo.php?photo=d0ce3c31d106a709734d68ae1cae37ab","Photo")</f>
        <v>Photo</v>
      </c>
      <c r="B534" s="2">
        <v>1</v>
      </c>
      <c r="C534" s="2" t="s">
        <v>1211</v>
      </c>
      <c r="D534" s="2" t="s">
        <v>90</v>
      </c>
      <c r="E534" s="2" t="s">
        <v>1214</v>
      </c>
    </row>
    <row r="535" spans="1:5" x14ac:dyDescent="0.25">
      <c r="A535" s="2" t="str">
        <f>HYPERLINK("https://www.treecommerce.nl/messenger/photo.php?photo=d92f87864d8fecff9e1d58cf8c5be0e1","Photo")</f>
        <v>Photo</v>
      </c>
      <c r="B535" s="2">
        <v>1</v>
      </c>
      <c r="C535" s="2" t="s">
        <v>1211</v>
      </c>
      <c r="D535" s="2" t="s">
        <v>90</v>
      </c>
      <c r="E535" s="2" t="s">
        <v>1215</v>
      </c>
    </row>
    <row r="536" spans="1:5" x14ac:dyDescent="0.25">
      <c r="A536" s="2" t="str">
        <f>HYPERLINK("https://www.treecommerce.nl/messenger/photo.php?photo=7265168def21a86bc8112a6f07fbf9a5","Photo")</f>
        <v>Photo</v>
      </c>
      <c r="B536" s="2">
        <v>1</v>
      </c>
      <c r="C536" s="2" t="s">
        <v>1211</v>
      </c>
      <c r="D536" s="2" t="s">
        <v>90</v>
      </c>
      <c r="E536" s="2" t="s">
        <v>1216</v>
      </c>
    </row>
    <row r="537" spans="1:5" x14ac:dyDescent="0.25">
      <c r="A537" s="2" t="str">
        <f>HYPERLINK("https://www.treecommerce.nl/messenger/photo.php?photo=5ce3f07fa81564b98c8f54d165ccd8d6","Photo")</f>
        <v>Photo</v>
      </c>
      <c r="B537" s="2">
        <v>1</v>
      </c>
      <c r="C537" s="2" t="s">
        <v>233</v>
      </c>
      <c r="D537" s="2" t="s">
        <v>90</v>
      </c>
      <c r="E537" s="2" t="s">
        <v>234</v>
      </c>
    </row>
    <row r="538" spans="1:5" x14ac:dyDescent="0.25">
      <c r="A538" s="2" t="str">
        <f>HYPERLINK("https://www.treecommerce.nl/messenger/photo.php?photo=0fa13d917dc54fc85c0d42e966626524","Photo")</f>
        <v>Photo</v>
      </c>
      <c r="B538" s="2">
        <v>1</v>
      </c>
      <c r="C538" s="2" t="s">
        <v>233</v>
      </c>
      <c r="D538" s="2" t="s">
        <v>90</v>
      </c>
      <c r="E538" s="2" t="s">
        <v>235</v>
      </c>
    </row>
    <row r="539" spans="1:5" x14ac:dyDescent="0.25">
      <c r="A539" s="2" t="str">
        <f>HYPERLINK("https://www.treecommerce.nl/messenger/photo.php?photo=b38b9728d07176575d6aa29311acaf33","Photo")</f>
        <v>Photo</v>
      </c>
      <c r="B539" s="2">
        <v>1</v>
      </c>
      <c r="C539" s="2" t="s">
        <v>1218</v>
      </c>
      <c r="D539" s="2" t="s">
        <v>809</v>
      </c>
      <c r="E539" s="2" t="s">
        <v>1219</v>
      </c>
    </row>
    <row r="540" spans="1:5" x14ac:dyDescent="0.25">
      <c r="A540" s="2" t="str">
        <f>HYPERLINK("https://www.treecommerce.nl/messenger/photo.php?photo=f05e88bced81f8ea945d9c8ba8506cf4","Photo")</f>
        <v>Photo</v>
      </c>
      <c r="B540" s="2">
        <v>1</v>
      </c>
      <c r="C540" s="2" t="s">
        <v>236</v>
      </c>
      <c r="D540" s="2" t="s">
        <v>19</v>
      </c>
      <c r="E540" s="2" t="s">
        <v>1217</v>
      </c>
    </row>
    <row r="541" spans="1:5" x14ac:dyDescent="0.25">
      <c r="A541" s="2" t="str">
        <f>HYPERLINK("https://www.treecommerce.nl/messenger/photo.php?photo=dd585e1c79032698532a74ec703bf3ce","Photo")</f>
        <v>Photo</v>
      </c>
      <c r="B541" s="2">
        <v>1</v>
      </c>
      <c r="C541" s="2" t="s">
        <v>236</v>
      </c>
      <c r="D541" s="2" t="s">
        <v>6</v>
      </c>
      <c r="E541" s="2" t="s">
        <v>237</v>
      </c>
    </row>
    <row r="542" spans="1:5" x14ac:dyDescent="0.25">
      <c r="A542" s="2" t="str">
        <f>HYPERLINK("https://www.treecommerce.nl/messenger/photo.php?photo=3eb405e07832f98696532371d5eef3fd","Photo")</f>
        <v>Photo</v>
      </c>
      <c r="B542" s="2">
        <v>1</v>
      </c>
      <c r="C542" s="2" t="s">
        <v>1220</v>
      </c>
      <c r="D542" s="2" t="s">
        <v>1019</v>
      </c>
      <c r="E542" s="2" t="s">
        <v>1221</v>
      </c>
    </row>
    <row r="543" spans="1:5" x14ac:dyDescent="0.25">
      <c r="A543" s="2" t="str">
        <f>HYPERLINK("https://www.treecommerce.nl/messenger/photo.php?photo=28581c42773ddb2863858cf0df7f48c4","Photo")</f>
        <v>Photo</v>
      </c>
      <c r="B543" s="2">
        <v>1</v>
      </c>
      <c r="C543" s="2" t="s">
        <v>1224</v>
      </c>
      <c r="D543" s="2" t="s">
        <v>19</v>
      </c>
      <c r="E543" s="2" t="s">
        <v>1225</v>
      </c>
    </row>
    <row r="544" spans="1:5" x14ac:dyDescent="0.25">
      <c r="A544" s="2" t="str">
        <f>HYPERLINK("https://www.treecommerce.nl/messenger/photo.php?photo=8d5853f84c0fb77b4307b213740d1520","Photo")</f>
        <v>Photo</v>
      </c>
      <c r="B544" s="2">
        <v>1</v>
      </c>
      <c r="C544" s="2" t="s">
        <v>1655</v>
      </c>
      <c r="D544" s="2" t="s">
        <v>13</v>
      </c>
      <c r="E544" s="2"/>
    </row>
    <row r="545" spans="1:5" x14ac:dyDescent="0.25">
      <c r="A545" s="2" t="str">
        <f>HYPERLINK("https://www.treecommerce.nl/messenger/photo.php?photo=e32b52d9d8beba9286c877583e9a5a9d","Photo")</f>
        <v>Photo</v>
      </c>
      <c r="B545" s="2">
        <v>1</v>
      </c>
      <c r="C545" s="2" t="s">
        <v>1656</v>
      </c>
      <c r="D545" s="2" t="s">
        <v>127</v>
      </c>
      <c r="E545" s="2"/>
    </row>
    <row r="546" spans="1:5" x14ac:dyDescent="0.25">
      <c r="A546" s="2" t="str">
        <f>HYPERLINK("https://www.treecommerce.nl/messenger/photo.php?photo=054525be7be99995987984262470dd27","Photo")</f>
        <v>Photo</v>
      </c>
      <c r="B546" s="2">
        <v>1</v>
      </c>
      <c r="C546" s="2" t="s">
        <v>573</v>
      </c>
      <c r="D546" s="2" t="s">
        <v>102</v>
      </c>
      <c r="E546" s="2" t="s">
        <v>574</v>
      </c>
    </row>
    <row r="547" spans="1:5" x14ac:dyDescent="0.25">
      <c r="A547" s="2" t="str">
        <f>HYPERLINK("https://www.treecommerce.nl/messenger/photo.php?photo=dcbd0c8d2722034f9af7fcb548bd2bed","Photo")</f>
        <v>Photo</v>
      </c>
      <c r="B547" s="2">
        <v>1</v>
      </c>
      <c r="C547" s="2" t="s">
        <v>575</v>
      </c>
      <c r="D547" s="2" t="s">
        <v>127</v>
      </c>
      <c r="E547" s="2" t="s">
        <v>576</v>
      </c>
    </row>
    <row r="548" spans="1:5" x14ac:dyDescent="0.25">
      <c r="A548" s="2" t="str">
        <f>HYPERLINK("https://www.treecommerce.nl/messenger/photo.php?photo=027b757196c3abe7f83859d6b479f3d6","Photo")</f>
        <v>Photo</v>
      </c>
      <c r="B548" s="2">
        <v>1</v>
      </c>
      <c r="C548" s="2" t="s">
        <v>1222</v>
      </c>
      <c r="D548" s="2" t="s">
        <v>847</v>
      </c>
      <c r="E548" s="2" t="s">
        <v>1223</v>
      </c>
    </row>
    <row r="549" spans="1:5" x14ac:dyDescent="0.25">
      <c r="A549" s="2" t="str">
        <f>HYPERLINK("https://www.treecommerce.nl/messenger/photo.php?photo=ed5e5caa90891fcbbbc41180bf5e683d","Photo")</f>
        <v>Photo</v>
      </c>
      <c r="B549" s="2">
        <v>1</v>
      </c>
      <c r="C549" s="2" t="s">
        <v>238</v>
      </c>
      <c r="D549" s="2" t="s">
        <v>204</v>
      </c>
      <c r="E549" s="2" t="s">
        <v>239</v>
      </c>
    </row>
    <row r="550" spans="1:5" x14ac:dyDescent="0.25">
      <c r="A550" s="2" t="str">
        <f>HYPERLINK("https://www.treecommerce.nl/messenger/photo.php?photo=7d1d2ab049ab02af675c3292d80fb8ed","Photo")</f>
        <v>Photo</v>
      </c>
      <c r="B550" s="2">
        <v>1</v>
      </c>
      <c r="C550" s="2" t="s">
        <v>238</v>
      </c>
      <c r="D550" s="2" t="s">
        <v>240</v>
      </c>
      <c r="E550" s="2" t="s">
        <v>241</v>
      </c>
    </row>
    <row r="551" spans="1:5" x14ac:dyDescent="0.25">
      <c r="A551" s="2" t="str">
        <f>HYPERLINK("https://www.treecommerce.nl/messenger/photo.php?photo=16a3ecb86bcbfaef1a4eebd12d94a2e7","Photo")</f>
        <v>Photo</v>
      </c>
      <c r="B551" s="2">
        <v>1</v>
      </c>
      <c r="C551" s="2" t="s">
        <v>238</v>
      </c>
      <c r="D551" s="2" t="s">
        <v>240</v>
      </c>
      <c r="E551" s="2" t="s">
        <v>242</v>
      </c>
    </row>
    <row r="552" spans="1:5" x14ac:dyDescent="0.25">
      <c r="A552" s="2" t="str">
        <f>HYPERLINK("https://www.treecommerce.nl/messenger/photo.php?photo=a7f1cec4245240336547d1080dbccafc","Photo")</f>
        <v>Photo</v>
      </c>
      <c r="B552" s="2">
        <v>1</v>
      </c>
      <c r="C552" s="2" t="s">
        <v>238</v>
      </c>
      <c r="D552" s="2" t="s">
        <v>243</v>
      </c>
      <c r="E552" s="2" t="s">
        <v>244</v>
      </c>
    </row>
    <row r="553" spans="1:5" x14ac:dyDescent="0.25">
      <c r="A553" s="2" t="str">
        <f>HYPERLINK("https://www.treecommerce.nl/messenger/photo.php?photo=0c610f8f64e9208a135fe016e707ea4a","Photo")</f>
        <v>Photo</v>
      </c>
      <c r="B553" s="2">
        <v>1</v>
      </c>
      <c r="C553" s="2" t="s">
        <v>238</v>
      </c>
      <c r="D553" s="2" t="s">
        <v>243</v>
      </c>
      <c r="E553" s="2" t="s">
        <v>245</v>
      </c>
    </row>
    <row r="554" spans="1:5" x14ac:dyDescent="0.25">
      <c r="A554" s="2" t="str">
        <f>HYPERLINK("https://www.treecommerce.nl/messenger/photo.php?photo=0ba7ecc65669d88f5d31c38c1c749a93","Photo")</f>
        <v>Photo</v>
      </c>
      <c r="B554" s="2">
        <v>1</v>
      </c>
      <c r="C554" s="2" t="s">
        <v>238</v>
      </c>
      <c r="D554" s="2" t="s">
        <v>6</v>
      </c>
      <c r="E554" s="2" t="s">
        <v>246</v>
      </c>
    </row>
    <row r="555" spans="1:5" x14ac:dyDescent="0.25">
      <c r="A555" s="2" t="str">
        <f>HYPERLINK("https://www.treecommerce.nl/messenger/photo.php?photo=f7f6636461576fcb05aa2917aaa57be5","Photo")</f>
        <v>Photo</v>
      </c>
      <c r="B555" s="2">
        <v>1</v>
      </c>
      <c r="C555" s="2" t="s">
        <v>238</v>
      </c>
      <c r="D555" s="2" t="s">
        <v>766</v>
      </c>
      <c r="E555" s="2" t="s">
        <v>767</v>
      </c>
    </row>
    <row r="556" spans="1:5" x14ac:dyDescent="0.25">
      <c r="A556" s="2" t="str">
        <f>HYPERLINK("https://www.treecommerce.nl/messenger/photo.php?photo=5e85841247c66e30b5b21d324f91d174","Photo")</f>
        <v>Photo</v>
      </c>
      <c r="B556" s="2">
        <v>1</v>
      </c>
      <c r="C556" s="2" t="s">
        <v>238</v>
      </c>
      <c r="D556" s="2" t="s">
        <v>766</v>
      </c>
      <c r="E556" s="2" t="s">
        <v>768</v>
      </c>
    </row>
    <row r="557" spans="1:5" x14ac:dyDescent="0.25">
      <c r="A557" s="2" t="str">
        <f>HYPERLINK("https://www.treecommerce.nl/messenger/photo.php?photo=69e19c797a2a29b37a59fb7b0b2ee5cc","Photo")</f>
        <v>Photo</v>
      </c>
      <c r="B557" s="2">
        <v>1</v>
      </c>
      <c r="C557" s="2" t="s">
        <v>238</v>
      </c>
      <c r="D557" s="2" t="s">
        <v>740</v>
      </c>
      <c r="E557" s="2" t="s">
        <v>1226</v>
      </c>
    </row>
    <row r="558" spans="1:5" x14ac:dyDescent="0.25">
      <c r="A558" s="2" t="str">
        <f>HYPERLINK("https://www.treecommerce.nl/messenger/photo.php?photo=4370b63fbe1e43d2e8ecbcffe8dc25bf","Photo")</f>
        <v>Photo</v>
      </c>
      <c r="B558" s="2">
        <v>1</v>
      </c>
      <c r="C558" s="2" t="s">
        <v>238</v>
      </c>
      <c r="D558" s="2" t="s">
        <v>740</v>
      </c>
      <c r="E558" s="2" t="s">
        <v>1227</v>
      </c>
    </row>
    <row r="559" spans="1:5" x14ac:dyDescent="0.25">
      <c r="A559" s="2" t="str">
        <f>HYPERLINK("https://www.treecommerce.nl/messenger/photo.php?photo=f18eab7985a1f83eb3ac0c806a42d11c","Photo")</f>
        <v>Photo</v>
      </c>
      <c r="B559" s="2">
        <v>1</v>
      </c>
      <c r="C559" s="2" t="s">
        <v>238</v>
      </c>
      <c r="D559" s="2" t="s">
        <v>740</v>
      </c>
      <c r="E559" s="2" t="s">
        <v>1228</v>
      </c>
    </row>
    <row r="560" spans="1:5" x14ac:dyDescent="0.25">
      <c r="A560" s="2" t="str">
        <f>HYPERLINK("https://www.treecommerce.nl/messenger/photo.php?photo=9e6efb90e8a7601d4cc26eaff5aabc4f","Photo")</f>
        <v>Photo</v>
      </c>
      <c r="B560" s="2">
        <v>1</v>
      </c>
      <c r="C560" s="2" t="s">
        <v>238</v>
      </c>
      <c r="D560" s="2" t="s">
        <v>740</v>
      </c>
      <c r="E560" s="2" t="s">
        <v>1229</v>
      </c>
    </row>
    <row r="561" spans="1:5" x14ac:dyDescent="0.25">
      <c r="A561" s="2" t="str">
        <f>HYPERLINK("https://www.treecommerce.nl/messenger/photo.php?photo=cd63f0a55d4e1123e97007afc5e413ec","Photo")</f>
        <v>Photo</v>
      </c>
      <c r="B561" s="2">
        <v>1</v>
      </c>
      <c r="C561" s="2" t="s">
        <v>238</v>
      </c>
      <c r="D561" s="2" t="s">
        <v>740</v>
      </c>
      <c r="E561" s="2" t="s">
        <v>1230</v>
      </c>
    </row>
    <row r="562" spans="1:5" x14ac:dyDescent="0.25">
      <c r="A562" s="2" t="str">
        <f>HYPERLINK("https://www.treecommerce.nl/messenger/photo.php?photo=53c6dae99ec4f5e64e15f670e2bdea6f","Photo")</f>
        <v>Photo</v>
      </c>
      <c r="B562" s="2">
        <v>1</v>
      </c>
      <c r="C562" s="2" t="s">
        <v>238</v>
      </c>
      <c r="D562" s="2" t="s">
        <v>740</v>
      </c>
      <c r="E562" s="2" t="s">
        <v>1231</v>
      </c>
    </row>
    <row r="563" spans="1:5" x14ac:dyDescent="0.25">
      <c r="A563" s="2" t="str">
        <f>HYPERLINK("https://www.treecommerce.nl/messenger/photo.php?photo=8dc80f0c2b4e9aa617df2398e10695b7","Photo")</f>
        <v>Photo</v>
      </c>
      <c r="B563" s="2">
        <v>1</v>
      </c>
      <c r="C563" s="2" t="s">
        <v>238</v>
      </c>
      <c r="D563" s="2" t="s">
        <v>740</v>
      </c>
      <c r="E563" s="2" t="s">
        <v>1232</v>
      </c>
    </row>
    <row r="564" spans="1:5" x14ac:dyDescent="0.25">
      <c r="A564" s="2" t="str">
        <f>HYPERLINK("https://www.treecommerce.nl/messenger/photo.php?photo=428823cf1435c05c825e6f829b918fac","Photo")</f>
        <v>Photo</v>
      </c>
      <c r="B564" s="2">
        <v>1</v>
      </c>
      <c r="C564" s="2" t="s">
        <v>238</v>
      </c>
      <c r="D564" s="2" t="s">
        <v>23</v>
      </c>
      <c r="E564" s="2" t="s">
        <v>1697</v>
      </c>
    </row>
    <row r="565" spans="1:5" x14ac:dyDescent="0.25">
      <c r="A565" s="2" t="str">
        <f>HYPERLINK("https://www.treecommerce.nl/messenger/photo.php?photo=aef4e46d98126660e9338b022191f97c","Photo")</f>
        <v>Photo</v>
      </c>
      <c r="B565" s="2">
        <v>1</v>
      </c>
      <c r="C565" s="2" t="s">
        <v>1233</v>
      </c>
      <c r="D565" s="2" t="s">
        <v>13</v>
      </c>
      <c r="E565" s="2" t="s">
        <v>1234</v>
      </c>
    </row>
    <row r="566" spans="1:5" x14ac:dyDescent="0.25">
      <c r="A566" s="2" t="str">
        <f>HYPERLINK("https://www.treecommerce.nl/messenger/photo.php?photo=903ccb4c974a7d9b96e2540da723744f","Photo")</f>
        <v>Photo</v>
      </c>
      <c r="B566" s="2">
        <v>1</v>
      </c>
      <c r="C566" s="2" t="s">
        <v>1235</v>
      </c>
      <c r="D566" s="2" t="s">
        <v>11</v>
      </c>
      <c r="E566" s="2" t="s">
        <v>1236</v>
      </c>
    </row>
    <row r="567" spans="1:5" x14ac:dyDescent="0.25">
      <c r="A567" s="2" t="str">
        <f>HYPERLINK("https://www.treecommerce.nl/messenger/photo.php?photo=c35fb9142ad938b1bef46cb2324f0325","Photo")</f>
        <v>Photo</v>
      </c>
      <c r="B567" s="2">
        <v>1</v>
      </c>
      <c r="C567" s="2" t="s">
        <v>1237</v>
      </c>
      <c r="D567" s="2" t="s">
        <v>72</v>
      </c>
      <c r="E567" s="2" t="s">
        <v>1698</v>
      </c>
    </row>
    <row r="568" spans="1:5" x14ac:dyDescent="0.25">
      <c r="A568" s="2" t="str">
        <f>HYPERLINK("https://www.treecommerce.nl/messenger/photo.php?photo=c35fb9142ad938b1bef46cb2324f0325","Photo")</f>
        <v>Photo</v>
      </c>
      <c r="B568" s="2">
        <v>1</v>
      </c>
      <c r="C568" s="2" t="s">
        <v>1237</v>
      </c>
      <c r="D568" s="2" t="s">
        <v>72</v>
      </c>
      <c r="E568" s="2" t="s">
        <v>1699</v>
      </c>
    </row>
    <row r="569" spans="1:5" x14ac:dyDescent="0.25">
      <c r="A569" s="2" t="str">
        <f>HYPERLINK("https://www.treecommerce.nl/messenger/photo.php?photo=c35fb9142ad938b1bef46cb2324f0325","Photo")</f>
        <v>Photo</v>
      </c>
      <c r="B569" s="2">
        <v>1</v>
      </c>
      <c r="C569" s="2" t="s">
        <v>1237</v>
      </c>
      <c r="D569" s="2" t="s">
        <v>72</v>
      </c>
      <c r="E569" s="2" t="s">
        <v>1700</v>
      </c>
    </row>
    <row r="570" spans="1:5" x14ac:dyDescent="0.25">
      <c r="A570" s="2" t="str">
        <f>HYPERLINK("https://www.treecommerce.nl/messenger/photo.php?photo=8a3659d3074a8c79dee62f15603e6469","Photo")</f>
        <v>Photo</v>
      </c>
      <c r="B570" s="2">
        <v>1</v>
      </c>
      <c r="C570" s="2" t="s">
        <v>247</v>
      </c>
      <c r="D570" s="2" t="s">
        <v>90</v>
      </c>
      <c r="E570" s="2" t="s">
        <v>248</v>
      </c>
    </row>
    <row r="571" spans="1:5" x14ac:dyDescent="0.25">
      <c r="A571" s="2" t="str">
        <f>HYPERLINK("https://www.treecommerce.nl/messenger/photo.php?photo=3cc2d65361702ed46326ed4bbf2abcb3","Photo")</f>
        <v>Photo</v>
      </c>
      <c r="B571" s="2">
        <v>1</v>
      </c>
      <c r="C571" s="2" t="s">
        <v>249</v>
      </c>
      <c r="D571" s="2" t="s">
        <v>184</v>
      </c>
      <c r="E571" s="2" t="s">
        <v>250</v>
      </c>
    </row>
    <row r="572" spans="1:5" x14ac:dyDescent="0.25">
      <c r="A572" s="2" t="str">
        <f>HYPERLINK("https://www.treecommerce.nl/messenger/photo.php?photo=761d93fb852f289126502c92800e957e","Photo")</f>
        <v>Photo</v>
      </c>
      <c r="B572" s="2">
        <v>1</v>
      </c>
      <c r="C572" s="2" t="s">
        <v>251</v>
      </c>
      <c r="D572" s="2" t="s">
        <v>23</v>
      </c>
      <c r="E572" s="2" t="s">
        <v>252</v>
      </c>
    </row>
    <row r="573" spans="1:5" x14ac:dyDescent="0.25">
      <c r="A573" s="2" t="str">
        <f>HYPERLINK("https://www.treecommerce.nl/messenger/photo.php?photo=7638afb6412391268c374dc2278c5e19","Photo")</f>
        <v>Photo</v>
      </c>
      <c r="B573" s="2">
        <v>1</v>
      </c>
      <c r="C573" s="2" t="s">
        <v>251</v>
      </c>
      <c r="D573" s="2" t="s">
        <v>23</v>
      </c>
      <c r="E573" s="2" t="s">
        <v>253</v>
      </c>
    </row>
    <row r="574" spans="1:5" x14ac:dyDescent="0.25">
      <c r="A574" s="2" t="str">
        <f>HYPERLINK("https://www.treecommerce.nl/messenger/photo.php?photo=dce8604e3b9850b92a64f89c3e244324","Photo")</f>
        <v>Photo</v>
      </c>
      <c r="B574" s="2">
        <v>1</v>
      </c>
      <c r="C574" s="2" t="s">
        <v>251</v>
      </c>
      <c r="D574" s="2" t="s">
        <v>23</v>
      </c>
      <c r="E574" s="2" t="s">
        <v>254</v>
      </c>
    </row>
    <row r="575" spans="1:5" x14ac:dyDescent="0.25">
      <c r="A575" s="2" t="str">
        <f>HYPERLINK("https://www.treecommerce.nl/messenger/photo.php?photo=49173fa9d88a7526782d524b89f7227b","Photo")</f>
        <v>Photo</v>
      </c>
      <c r="B575" s="2">
        <v>1</v>
      </c>
      <c r="C575" s="2" t="s">
        <v>251</v>
      </c>
      <c r="D575" s="2" t="s">
        <v>11</v>
      </c>
      <c r="E575" s="2" t="s">
        <v>1701</v>
      </c>
    </row>
    <row r="576" spans="1:5" x14ac:dyDescent="0.25">
      <c r="A576" s="2" t="str">
        <f>HYPERLINK("https://www.treecommerce.nl/messenger/photo.php?photo=4735df96fff8b19ad9ebbf10835e5920","Photo")</f>
        <v>Photo</v>
      </c>
      <c r="B576" s="2">
        <v>1</v>
      </c>
      <c r="C576" s="2" t="s">
        <v>251</v>
      </c>
      <c r="D576" s="2" t="s">
        <v>23</v>
      </c>
      <c r="E576" s="2" t="s">
        <v>1702</v>
      </c>
    </row>
    <row r="577" spans="1:5" x14ac:dyDescent="0.25">
      <c r="A577" s="2" t="str">
        <f>HYPERLINK("https://www.treecommerce.nl/messenger/photo.php?photo=87e9542d5485b4f338fb6d769e81dcfe","Photo")</f>
        <v>Photo</v>
      </c>
      <c r="B577" s="2">
        <v>1</v>
      </c>
      <c r="C577" s="2" t="s">
        <v>251</v>
      </c>
      <c r="D577" s="2" t="s">
        <v>23</v>
      </c>
      <c r="E577" s="2" t="s">
        <v>1703</v>
      </c>
    </row>
    <row r="578" spans="1:5" x14ac:dyDescent="0.25">
      <c r="A578" s="2" t="str">
        <f>HYPERLINK("https://www.treecommerce.nl/messenger/photo.php?photo=33200f14c8e0122c5686094c4f365312","Photo")</f>
        <v>Photo</v>
      </c>
      <c r="B578" s="2">
        <v>1</v>
      </c>
      <c r="C578" s="2" t="s">
        <v>251</v>
      </c>
      <c r="D578" s="2" t="s">
        <v>23</v>
      </c>
      <c r="E578" s="2" t="s">
        <v>1704</v>
      </c>
    </row>
    <row r="579" spans="1:5" x14ac:dyDescent="0.25">
      <c r="A579" s="2" t="str">
        <f>HYPERLINK("https://www.treecommerce.nl/messenger/photo.php?photo=d1093cbe885ede3e42a2fde279266a32","Photo")</f>
        <v>Photo</v>
      </c>
      <c r="B579" s="2">
        <v>1</v>
      </c>
      <c r="C579" s="2" t="s">
        <v>251</v>
      </c>
      <c r="D579" s="2" t="s">
        <v>13</v>
      </c>
      <c r="E579" s="2" t="s">
        <v>1238</v>
      </c>
    </row>
    <row r="580" spans="1:5" x14ac:dyDescent="0.25">
      <c r="A580" s="2" t="str">
        <f>HYPERLINK("https://www.treecommerce.nl/messenger/photo.php?photo=5b57fe39526c3761df0689116eb5fe05","Photo")</f>
        <v>Photo</v>
      </c>
      <c r="B580" s="2">
        <v>1</v>
      </c>
      <c r="C580" s="2" t="s">
        <v>251</v>
      </c>
      <c r="D580" s="2" t="s">
        <v>13</v>
      </c>
      <c r="E580" s="2" t="s">
        <v>1239</v>
      </c>
    </row>
    <row r="581" spans="1:5" x14ac:dyDescent="0.25">
      <c r="A581" s="2" t="str">
        <f>HYPERLINK("https://www.treecommerce.nl/messenger/photo.php?photo=27874d4e4c10f033e35f71edf6b57546","Photo")</f>
        <v>Photo</v>
      </c>
      <c r="B581" s="2">
        <v>1</v>
      </c>
      <c r="C581" s="2" t="s">
        <v>251</v>
      </c>
      <c r="D581" s="2" t="s">
        <v>13</v>
      </c>
      <c r="E581" s="2" t="s">
        <v>1705</v>
      </c>
    </row>
    <row r="582" spans="1:5" x14ac:dyDescent="0.25">
      <c r="A582" s="2" t="str">
        <f>HYPERLINK("https://www.treecommerce.nl/messenger/photo.php?photo=077bb1e16d358b25abd073092c525a93","Photo")</f>
        <v>Photo</v>
      </c>
      <c r="B582" s="2">
        <v>1</v>
      </c>
      <c r="C582" s="2" t="s">
        <v>251</v>
      </c>
      <c r="D582" s="2" t="s">
        <v>13</v>
      </c>
      <c r="E582" s="2" t="s">
        <v>1706</v>
      </c>
    </row>
    <row r="583" spans="1:5" x14ac:dyDescent="0.25">
      <c r="A583" s="2" t="str">
        <f>HYPERLINK("https://www.treecommerce.nl/messenger/photo.php?photo=d23a84033a83198ed42c704b4ff7e443","Photo")</f>
        <v>Photo</v>
      </c>
      <c r="B583" s="2">
        <v>1</v>
      </c>
      <c r="C583" s="2" t="s">
        <v>251</v>
      </c>
      <c r="D583" s="2" t="s">
        <v>13</v>
      </c>
      <c r="E583" s="2" t="s">
        <v>1240</v>
      </c>
    </row>
    <row r="584" spans="1:5" x14ac:dyDescent="0.25">
      <c r="A584" s="2" t="str">
        <f>HYPERLINK("https://www.treecommerce.nl/messenger/photo.php?photo=b2c8d235cadbf2ea0316fc5f8660d168","Photo")</f>
        <v>Photo</v>
      </c>
      <c r="B584" s="2">
        <v>1</v>
      </c>
      <c r="C584" s="2" t="s">
        <v>251</v>
      </c>
      <c r="D584" s="2" t="s">
        <v>13</v>
      </c>
      <c r="E584" s="2" t="s">
        <v>1241</v>
      </c>
    </row>
    <row r="585" spans="1:5" x14ac:dyDescent="0.25">
      <c r="A585" s="2" t="str">
        <f>HYPERLINK("https://www.treecommerce.nl/messenger/photo.php?photo=225e345b909f0e6ba93b5b03be8c04b8","Photo")</f>
        <v>Photo</v>
      </c>
      <c r="B585" s="2">
        <v>1</v>
      </c>
      <c r="C585" s="2" t="s">
        <v>251</v>
      </c>
      <c r="D585" s="2" t="s">
        <v>13</v>
      </c>
      <c r="E585" s="2" t="s">
        <v>1707</v>
      </c>
    </row>
    <row r="586" spans="1:5" x14ac:dyDescent="0.25">
      <c r="A586" s="2" t="str">
        <f>HYPERLINK("https://www.treecommerce.nl/messenger/photo.php?photo=7c759a87f5eb01e3aa659c38b47d3cab","Photo")</f>
        <v>Photo</v>
      </c>
      <c r="B586" s="2">
        <v>1</v>
      </c>
      <c r="C586" s="2" t="s">
        <v>251</v>
      </c>
      <c r="D586" s="2" t="s">
        <v>6</v>
      </c>
      <c r="E586" s="2" t="s">
        <v>255</v>
      </c>
    </row>
    <row r="587" spans="1:5" x14ac:dyDescent="0.25">
      <c r="A587" s="2" t="str">
        <f>HYPERLINK("https://www.treecommerce.nl/messenger/photo.php?photo=2964d1ada86a593580b7d6d337d2633e","Photo")</f>
        <v>Photo</v>
      </c>
      <c r="B587" s="2">
        <v>1</v>
      </c>
      <c r="C587" s="2" t="s">
        <v>256</v>
      </c>
      <c r="D587" s="2" t="s">
        <v>23</v>
      </c>
      <c r="E587" s="2" t="s">
        <v>257</v>
      </c>
    </row>
    <row r="588" spans="1:5" x14ac:dyDescent="0.25">
      <c r="A588" s="2" t="str">
        <f>HYPERLINK("https://www.treecommerce.nl/messenger/photo.php?photo=4be907673c57adbdd5435064693df6c7","Photo")</f>
        <v>Photo</v>
      </c>
      <c r="B588" s="2">
        <v>1</v>
      </c>
      <c r="C588" s="2" t="s">
        <v>258</v>
      </c>
      <c r="D588" s="2" t="s">
        <v>184</v>
      </c>
      <c r="E588" s="2">
        <v>2528</v>
      </c>
    </row>
    <row r="589" spans="1:5" x14ac:dyDescent="0.25">
      <c r="A589" s="2" t="str">
        <f>HYPERLINK("https://www.treecommerce.nl/messenger/photo.php?photo=7db14b7d5106bdef27ff40f8744ed358","Photo")</f>
        <v>Photo</v>
      </c>
      <c r="B589" s="2">
        <v>1</v>
      </c>
      <c r="C589" s="2" t="s">
        <v>258</v>
      </c>
      <c r="D589" s="2" t="s">
        <v>13</v>
      </c>
      <c r="E589" s="2" t="s">
        <v>1242</v>
      </c>
    </row>
    <row r="590" spans="1:5" x14ac:dyDescent="0.25">
      <c r="A590" s="2" t="str">
        <f>HYPERLINK("https://www.treecommerce.nl/messenger/photo.php?photo=b665aec51c794964d531caef80af4da4","Photo")</f>
        <v>Photo</v>
      </c>
      <c r="B590" s="2">
        <v>1</v>
      </c>
      <c r="C590" s="2" t="s">
        <v>259</v>
      </c>
      <c r="D590" s="2" t="s">
        <v>90</v>
      </c>
      <c r="E590" s="2" t="s">
        <v>260</v>
      </c>
    </row>
    <row r="591" spans="1:5" x14ac:dyDescent="0.25">
      <c r="A591" s="2" t="str">
        <f>HYPERLINK("https://www.treecommerce.nl/messenger/photo.php?photo=017eadf006b93abb0be49378049f0a8b","Photo")</f>
        <v>Photo</v>
      </c>
      <c r="B591" s="2">
        <v>1</v>
      </c>
      <c r="C591" s="2" t="s">
        <v>259</v>
      </c>
      <c r="D591" s="2" t="s">
        <v>19</v>
      </c>
      <c r="E591" s="2" t="s">
        <v>261</v>
      </c>
    </row>
    <row r="592" spans="1:5" x14ac:dyDescent="0.25">
      <c r="A592" s="2" t="str">
        <f>HYPERLINK("https://www.treecommerce.nl/messenger/photo.php?photo=534ea0ce547dc99ae1e734d33d62e0cb","Photo")</f>
        <v>Photo</v>
      </c>
      <c r="B592" s="2">
        <v>1</v>
      </c>
      <c r="C592" s="2" t="s">
        <v>262</v>
      </c>
      <c r="D592" s="2" t="s">
        <v>11</v>
      </c>
      <c r="E592" s="2" t="s">
        <v>263</v>
      </c>
    </row>
    <row r="593" spans="1:5" x14ac:dyDescent="0.25">
      <c r="A593" s="2" t="str">
        <f>HYPERLINK("https://www.treecommerce.nl/messenger/photo.php?photo=eee2ba11f2d29a5fa3f6fd816adafce1","Photo")</f>
        <v>Photo</v>
      </c>
      <c r="B593" s="2">
        <v>1</v>
      </c>
      <c r="C593" s="2" t="s">
        <v>262</v>
      </c>
      <c r="D593" s="2" t="s">
        <v>811</v>
      </c>
      <c r="E593" s="2" t="s">
        <v>1243</v>
      </c>
    </row>
    <row r="594" spans="1:5" x14ac:dyDescent="0.25">
      <c r="A594" s="2" t="str">
        <f>HYPERLINK("https://www.treecommerce.nl/messenger/photo.php?photo=169617bba681c8eda6f8aa5a0aff694d","Photo")</f>
        <v>Photo</v>
      </c>
      <c r="B594" s="2">
        <v>1</v>
      </c>
      <c r="C594" s="2" t="s">
        <v>262</v>
      </c>
      <c r="D594" s="2" t="s">
        <v>847</v>
      </c>
      <c r="E594" s="2" t="s">
        <v>1244</v>
      </c>
    </row>
    <row r="595" spans="1:5" x14ac:dyDescent="0.25">
      <c r="A595" s="2" t="str">
        <f>HYPERLINK("https://www.treecommerce.nl/messenger/photo.php?photo=51caeb76b05e42b0cb4525f7b6c8a41e","Photo")</f>
        <v>Photo</v>
      </c>
      <c r="B595" s="2">
        <v>1</v>
      </c>
      <c r="C595" s="2" t="s">
        <v>264</v>
      </c>
      <c r="D595" s="2" t="s">
        <v>6</v>
      </c>
      <c r="E595" s="2" t="s">
        <v>265</v>
      </c>
    </row>
    <row r="596" spans="1:5" x14ac:dyDescent="0.25">
      <c r="A596" s="2" t="str">
        <f>HYPERLINK("https://www.treecommerce.nl/messenger/photo.php?photo=74955df0042863b4499601557d1b0032","Photo")</f>
        <v>Photo</v>
      </c>
      <c r="B596" s="2">
        <v>1</v>
      </c>
      <c r="C596" s="2" t="s">
        <v>264</v>
      </c>
      <c r="D596" s="2" t="s">
        <v>740</v>
      </c>
      <c r="E596" s="2" t="s">
        <v>741</v>
      </c>
    </row>
    <row r="597" spans="1:5" x14ac:dyDescent="0.25">
      <c r="A597" s="2" t="str">
        <f>HYPERLINK("https://www.treecommerce.nl/messenger/photo.php?photo=723c00776f831f66ebf18c2dc906a0fb","Photo")</f>
        <v>Photo</v>
      </c>
      <c r="B597" s="2">
        <v>1</v>
      </c>
      <c r="C597" s="2" t="s">
        <v>264</v>
      </c>
      <c r="D597" s="2" t="s">
        <v>740</v>
      </c>
      <c r="E597" s="2" t="s">
        <v>742</v>
      </c>
    </row>
    <row r="598" spans="1:5" x14ac:dyDescent="0.25">
      <c r="A598" s="2" t="str">
        <f>HYPERLINK("https://www.treecommerce.nl/messenger/photo.php?photo=89e8849205a3f2c6508da7cd8c20b493","Photo")</f>
        <v>Photo</v>
      </c>
      <c r="B598" s="2">
        <v>1</v>
      </c>
      <c r="C598" s="2" t="s">
        <v>1245</v>
      </c>
      <c r="D598" s="2" t="s">
        <v>809</v>
      </c>
      <c r="E598" s="2" t="s">
        <v>1246</v>
      </c>
    </row>
    <row r="599" spans="1:5" x14ac:dyDescent="0.25">
      <c r="A599" s="2" t="str">
        <f>HYPERLINK("https://www.treecommerce.nl/messenger/photo.php?photo=fea34b005253143b39029c714a9a5992","Photo")</f>
        <v>Photo</v>
      </c>
      <c r="B599" s="2">
        <v>1</v>
      </c>
      <c r="C599" s="2" t="s">
        <v>266</v>
      </c>
      <c r="D599" s="2" t="s">
        <v>268</v>
      </c>
      <c r="E599" s="2" t="s">
        <v>269</v>
      </c>
    </row>
    <row r="600" spans="1:5" x14ac:dyDescent="0.25">
      <c r="A600" s="2" t="str">
        <f>HYPERLINK("https://www.treecommerce.nl/messenger/photo.php?photo=4ea2ce155633c8ee7ac0c0d5d70835ce","Photo")</f>
        <v>Photo</v>
      </c>
      <c r="B600" s="2">
        <v>1</v>
      </c>
      <c r="C600" s="2" t="s">
        <v>266</v>
      </c>
      <c r="D600" s="2" t="s">
        <v>72</v>
      </c>
      <c r="E600" s="2" t="s">
        <v>270</v>
      </c>
    </row>
    <row r="601" spans="1:5" x14ac:dyDescent="0.25">
      <c r="A601" s="2" t="str">
        <f>HYPERLINK("https://www.treecommerce.nl/messenger/photo.php?photo=d4611d5ea9070c81135e2968f6fc0f87","Photo")</f>
        <v>Photo</v>
      </c>
      <c r="B601" s="2">
        <v>1</v>
      </c>
      <c r="C601" s="2" t="s">
        <v>266</v>
      </c>
      <c r="D601" s="2" t="s">
        <v>11</v>
      </c>
      <c r="E601" s="2" t="s">
        <v>271</v>
      </c>
    </row>
    <row r="602" spans="1:5" x14ac:dyDescent="0.25">
      <c r="A602" s="2" t="str">
        <f>HYPERLINK("https://www.treecommerce.nl/messenger/photo.php?photo=0abc57c22efe2e43cc42aed791500ea1","Photo")</f>
        <v>Photo</v>
      </c>
      <c r="B602" s="2">
        <v>1</v>
      </c>
      <c r="C602" s="2" t="s">
        <v>266</v>
      </c>
      <c r="D602" s="2" t="s">
        <v>11</v>
      </c>
      <c r="E602" s="2" t="s">
        <v>272</v>
      </c>
    </row>
    <row r="603" spans="1:5" x14ac:dyDescent="0.25">
      <c r="A603" s="2" t="str">
        <f>HYPERLINK("https://www.treecommerce.nl/messenger/photo.php?photo=34385f13f0c0535f9db004db70e72dca","Photo")</f>
        <v>Photo</v>
      </c>
      <c r="B603" s="2">
        <v>1</v>
      </c>
      <c r="C603" s="2" t="s">
        <v>266</v>
      </c>
      <c r="D603" s="2" t="s">
        <v>23</v>
      </c>
      <c r="E603" s="2" t="s">
        <v>273</v>
      </c>
    </row>
    <row r="604" spans="1:5" x14ac:dyDescent="0.25">
      <c r="A604" s="2" t="str">
        <f>HYPERLINK("https://www.treecommerce.nl/messenger/photo.php?photo=0665d07f4a3979e551e2d4177a078293","Photo")</f>
        <v>Photo</v>
      </c>
      <c r="B604" s="2">
        <v>1</v>
      </c>
      <c r="C604" s="2" t="s">
        <v>266</v>
      </c>
      <c r="D604" s="2" t="s">
        <v>6</v>
      </c>
      <c r="E604" s="2" t="s">
        <v>267</v>
      </c>
    </row>
    <row r="605" spans="1:5" x14ac:dyDescent="0.25">
      <c r="A605" s="2" t="str">
        <f>HYPERLINK("https://www.treecommerce.nl/messenger/photo.php?photo=c9fd9baf2861537e281a99aa713e66db","Photo")</f>
        <v>Photo</v>
      </c>
      <c r="B605" s="2">
        <v>1</v>
      </c>
      <c r="C605" s="2" t="s">
        <v>266</v>
      </c>
      <c r="D605" s="2" t="s">
        <v>827</v>
      </c>
      <c r="E605" s="2" t="s">
        <v>1248</v>
      </c>
    </row>
    <row r="606" spans="1:5" x14ac:dyDescent="0.25">
      <c r="A606" s="2" t="str">
        <f>HYPERLINK("https://www.treecommerce.nl/messenger/photo.php?photo=7a9dfc55b203533cb523b6cffa042f80","Photo")</f>
        <v>Photo</v>
      </c>
      <c r="B606" s="2">
        <v>1</v>
      </c>
      <c r="C606" s="2" t="s">
        <v>266</v>
      </c>
      <c r="D606" s="2" t="s">
        <v>1011</v>
      </c>
      <c r="E606" s="2" t="s">
        <v>1258</v>
      </c>
    </row>
    <row r="607" spans="1:5" x14ac:dyDescent="0.25">
      <c r="A607" s="2" t="str">
        <f>HYPERLINK("https://www.treecommerce.nl/messenger/photo.php?photo=68319b96c142bf99885395abd511661e","Photo")</f>
        <v>Photo</v>
      </c>
      <c r="B607" s="2">
        <v>1</v>
      </c>
      <c r="C607" s="2" t="s">
        <v>266</v>
      </c>
      <c r="D607" s="2" t="s">
        <v>1017</v>
      </c>
      <c r="E607" s="2" t="s">
        <v>1247</v>
      </c>
    </row>
    <row r="608" spans="1:5" x14ac:dyDescent="0.25">
      <c r="A608" s="2" t="str">
        <f>HYPERLINK("https://www.treecommerce.nl/messenger/photo.php?photo=1828ea66a8da0370de9b4e0b87710fad","Photo")</f>
        <v>Photo</v>
      </c>
      <c r="B608" s="2">
        <v>1</v>
      </c>
      <c r="C608" s="2" t="s">
        <v>266</v>
      </c>
      <c r="D608" s="2" t="s">
        <v>1019</v>
      </c>
      <c r="E608" s="2" t="s">
        <v>1247</v>
      </c>
    </row>
    <row r="609" spans="1:5" x14ac:dyDescent="0.25">
      <c r="A609" s="2" t="str">
        <f>HYPERLINK("https://www.treecommerce.nl/messenger/photo.php?photo=7544ae608a39773c653c2aafdc5d697f","Photo")</f>
        <v>Photo</v>
      </c>
      <c r="B609" s="2">
        <v>1</v>
      </c>
      <c r="C609" s="2" t="s">
        <v>266</v>
      </c>
      <c r="D609" s="2" t="s">
        <v>72</v>
      </c>
      <c r="E609" s="2" t="s">
        <v>1249</v>
      </c>
    </row>
    <row r="610" spans="1:5" x14ac:dyDescent="0.25">
      <c r="A610" s="2" t="str">
        <f>HYPERLINK("https://www.treecommerce.nl/messenger/photo.php?photo=3fd2e25e6ea9e4394737f49629c4e85d","Photo")</f>
        <v>Photo</v>
      </c>
      <c r="B610" s="2">
        <v>1</v>
      </c>
      <c r="C610" s="2" t="s">
        <v>266</v>
      </c>
      <c r="D610" s="2" t="s">
        <v>72</v>
      </c>
      <c r="E610" s="2" t="s">
        <v>1250</v>
      </c>
    </row>
    <row r="611" spans="1:5" x14ac:dyDescent="0.25">
      <c r="A611" s="2" t="str">
        <f>HYPERLINK("https://www.treecommerce.nl/messenger/photo.php?photo=de745d8b480255594b4e8e0cabeceea5","Photo")</f>
        <v>Photo</v>
      </c>
      <c r="B611" s="2">
        <v>1</v>
      </c>
      <c r="C611" s="2" t="s">
        <v>266</v>
      </c>
      <c r="D611" s="2" t="s">
        <v>72</v>
      </c>
      <c r="E611" s="2" t="s">
        <v>1251</v>
      </c>
    </row>
    <row r="612" spans="1:5" x14ac:dyDescent="0.25">
      <c r="A612" s="2" t="str">
        <f>HYPERLINK("https://www.treecommerce.nl/messenger/photo.php?photo=57c47170bedcf1d0478fdda88c7e7cef","Photo")</f>
        <v>Photo</v>
      </c>
      <c r="B612" s="2">
        <v>1</v>
      </c>
      <c r="C612" s="2" t="s">
        <v>266</v>
      </c>
      <c r="D612" s="2" t="s">
        <v>72</v>
      </c>
      <c r="E612" s="2" t="s">
        <v>1252</v>
      </c>
    </row>
    <row r="613" spans="1:5" x14ac:dyDescent="0.25">
      <c r="A613" s="2" t="str">
        <f>HYPERLINK("https://www.treecommerce.nl/messenger/photo.php?photo=added0f02268efdbb7cc791d69206b86","Photo")</f>
        <v>Photo</v>
      </c>
      <c r="B613" s="2">
        <v>1</v>
      </c>
      <c r="C613" s="2" t="s">
        <v>266</v>
      </c>
      <c r="D613" s="2" t="s">
        <v>72</v>
      </c>
      <c r="E613" s="2" t="s">
        <v>1253</v>
      </c>
    </row>
    <row r="614" spans="1:5" x14ac:dyDescent="0.25">
      <c r="A614" s="2" t="str">
        <f>HYPERLINK("https://www.treecommerce.nl/messenger/photo.php?photo=e20f547191fa781ba21f6e675cda21b2","Photo")</f>
        <v>Photo</v>
      </c>
      <c r="B614" s="2">
        <v>1</v>
      </c>
      <c r="C614" s="2" t="s">
        <v>266</v>
      </c>
      <c r="D614" s="2" t="s">
        <v>72</v>
      </c>
      <c r="E614" s="2" t="s">
        <v>1254</v>
      </c>
    </row>
    <row r="615" spans="1:5" x14ac:dyDescent="0.25">
      <c r="A615" s="2" t="str">
        <f>HYPERLINK("https://www.treecommerce.nl/messenger/photo.php?photo=a39c2f7950e1a0f20fd4aafb414fd4de","Photo")</f>
        <v>Photo</v>
      </c>
      <c r="B615" s="2">
        <v>1</v>
      </c>
      <c r="C615" s="2" t="s">
        <v>266</v>
      </c>
      <c r="D615" s="2" t="s">
        <v>11</v>
      </c>
      <c r="E615" s="2" t="s">
        <v>1255</v>
      </c>
    </row>
    <row r="616" spans="1:5" x14ac:dyDescent="0.25">
      <c r="A616" s="2" t="str">
        <f>HYPERLINK("https://www.treecommerce.nl/messenger/photo.php?photo=a4874af19bda650a6fe42cf9a84cb895","Photo")</f>
        <v>Photo</v>
      </c>
      <c r="B616" s="2">
        <v>1</v>
      </c>
      <c r="C616" s="2" t="s">
        <v>266</v>
      </c>
      <c r="D616" s="2" t="s">
        <v>23</v>
      </c>
      <c r="E616" s="2" t="s">
        <v>1256</v>
      </c>
    </row>
    <row r="617" spans="1:5" x14ac:dyDescent="0.25">
      <c r="A617" s="2" t="str">
        <f>HYPERLINK("https://www.treecommerce.nl/messenger/photo.php?photo=17fd9b7df9e4ba14556185a97df7fbbf","Photo")</f>
        <v>Photo</v>
      </c>
      <c r="B617" s="2">
        <v>1</v>
      </c>
      <c r="C617" s="2" t="s">
        <v>266</v>
      </c>
      <c r="D617" s="2" t="s">
        <v>23</v>
      </c>
      <c r="E617" s="2" t="s">
        <v>1257</v>
      </c>
    </row>
    <row r="618" spans="1:5" x14ac:dyDescent="0.25">
      <c r="A618" s="2" t="str">
        <f>HYPERLINK("https://www.treecommerce.nl/messenger/photo.php?photo=6b2a44950d69c9c9a0e66ea72eb381ef","Photo")</f>
        <v>Photo</v>
      </c>
      <c r="B618" s="2">
        <v>1</v>
      </c>
      <c r="C618" s="2" t="s">
        <v>1259</v>
      </c>
      <c r="D618" s="2" t="s">
        <v>1260</v>
      </c>
      <c r="E618" s="2" t="s">
        <v>1261</v>
      </c>
    </row>
    <row r="619" spans="1:5" x14ac:dyDescent="0.25">
      <c r="A619" s="2" t="str">
        <f>HYPERLINK("https://www.treecommerce.nl/messenger/photo.php?photo=24dbc3b0eb38637b58ec2a4d4aa15397","Photo")</f>
        <v>Photo</v>
      </c>
      <c r="B619" s="2">
        <v>1</v>
      </c>
      <c r="C619" s="2" t="s">
        <v>1262</v>
      </c>
      <c r="D619" s="2" t="s">
        <v>744</v>
      </c>
      <c r="E619" s="2" t="s">
        <v>1264</v>
      </c>
    </row>
    <row r="620" spans="1:5" x14ac:dyDescent="0.25">
      <c r="A620" s="2" t="str">
        <f>HYPERLINK("https://www.treecommerce.nl/messenger/photo.php?photo=1b79470edb5bb5ed2b5006611b09a6c2","Photo")</f>
        <v>Photo</v>
      </c>
      <c r="B620" s="2">
        <v>1</v>
      </c>
      <c r="C620" s="2" t="s">
        <v>1262</v>
      </c>
      <c r="D620" s="2" t="s">
        <v>740</v>
      </c>
      <c r="E620" s="2" t="s">
        <v>1263</v>
      </c>
    </row>
    <row r="621" spans="1:5" x14ac:dyDescent="0.25">
      <c r="A621" s="2" t="str">
        <f>HYPERLINK("https://www.treecommerce.nl/messenger/photo.php?photo=50fae2af150283e398fe7f169983192c","Photo")</f>
        <v>Photo</v>
      </c>
      <c r="B621" s="2">
        <v>1</v>
      </c>
      <c r="C621" s="2" t="s">
        <v>1262</v>
      </c>
      <c r="D621" s="2" t="s">
        <v>11</v>
      </c>
      <c r="E621" s="2" t="s">
        <v>1265</v>
      </c>
    </row>
    <row r="622" spans="1:5" x14ac:dyDescent="0.25">
      <c r="A622" s="2" t="str">
        <f>HYPERLINK("https://www.treecommerce.nl/messenger/photo.php?photo=172cebb80c0a039d011deffda5ab7c92","Photo")</f>
        <v>Photo</v>
      </c>
      <c r="B622" s="2">
        <v>1</v>
      </c>
      <c r="C622" s="2" t="s">
        <v>1262</v>
      </c>
      <c r="D622" s="2" t="s">
        <v>11</v>
      </c>
      <c r="E622" s="2" t="s">
        <v>1266</v>
      </c>
    </row>
    <row r="623" spans="1:5" x14ac:dyDescent="0.25">
      <c r="A623" s="2" t="str">
        <f>HYPERLINK("https://www.treecommerce.nl/messenger/photo.php?photo=84b33b86daa142c419c3e915011b95e9","Photo")</f>
        <v>Photo</v>
      </c>
      <c r="B623" s="2">
        <v>1</v>
      </c>
      <c r="C623" s="2" t="s">
        <v>1262</v>
      </c>
      <c r="D623" s="2" t="s">
        <v>11</v>
      </c>
      <c r="E623" s="2" t="s">
        <v>1267</v>
      </c>
    </row>
    <row r="624" spans="1:5" x14ac:dyDescent="0.25">
      <c r="A624" s="2" t="str">
        <f>HYPERLINK("https://www.treecommerce.nl/messenger/photo.php?photo=10e19daa57c4ea308e0a7752f5200ef9","Photo")</f>
        <v>Photo</v>
      </c>
      <c r="B624" s="2">
        <v>1</v>
      </c>
      <c r="C624" s="2" t="s">
        <v>1268</v>
      </c>
      <c r="D624" s="2" t="s">
        <v>1011</v>
      </c>
      <c r="E624" s="2" t="s">
        <v>1269</v>
      </c>
    </row>
    <row r="625" spans="1:5" x14ac:dyDescent="0.25">
      <c r="A625" s="2" t="str">
        <f>HYPERLINK("https://www.treecommerce.nl/messenger/photo.php?photo=f538a1e48e7aacdfa3349e6730edda3c","Photo")</f>
        <v>Photo</v>
      </c>
      <c r="B625" s="2">
        <v>1</v>
      </c>
      <c r="C625" s="2" t="s">
        <v>281</v>
      </c>
      <c r="D625" s="2" t="s">
        <v>154</v>
      </c>
      <c r="E625" s="2" t="s">
        <v>282</v>
      </c>
    </row>
    <row r="626" spans="1:5" x14ac:dyDescent="0.25">
      <c r="A626" s="2" t="str">
        <f>HYPERLINK("https://www.treecommerce.nl/messenger/photo.php?photo=69cec2d2201bf6fb20b513660328004e","Photo")</f>
        <v>Photo</v>
      </c>
      <c r="B626" s="2">
        <v>3</v>
      </c>
      <c r="C626" s="2" t="s">
        <v>281</v>
      </c>
      <c r="D626" s="2" t="s">
        <v>827</v>
      </c>
      <c r="E626" s="2" t="s">
        <v>1279</v>
      </c>
    </row>
    <row r="627" spans="1:5" x14ac:dyDescent="0.25">
      <c r="A627" s="2" t="str">
        <f>HYPERLINK("https://www.treecommerce.nl/messenger/photo.php?photo=6259c635c9f53245de6936552801ca5f","Photo")</f>
        <v>Photo</v>
      </c>
      <c r="B627" s="2">
        <v>1</v>
      </c>
      <c r="C627" s="2" t="s">
        <v>281</v>
      </c>
      <c r="D627" s="2" t="s">
        <v>740</v>
      </c>
      <c r="E627" s="2" t="s">
        <v>1278</v>
      </c>
    </row>
    <row r="628" spans="1:5" x14ac:dyDescent="0.25">
      <c r="A628" s="2" t="str">
        <f>HYPERLINK("https://www.treecommerce.nl/messenger/photo.php?photo=172c03a39f59eddd5a6e8ebfb098bb4c","Photo")</f>
        <v>Photo</v>
      </c>
      <c r="B628" s="2">
        <v>1</v>
      </c>
      <c r="C628" s="2" t="s">
        <v>281</v>
      </c>
      <c r="D628" s="2" t="s">
        <v>72</v>
      </c>
      <c r="E628" s="2" t="s">
        <v>1280</v>
      </c>
    </row>
    <row r="629" spans="1:5" x14ac:dyDescent="0.25">
      <c r="A629" s="2" t="str">
        <f>HYPERLINK("https://www.treecommerce.nl/messenger/photo.php?photo=144c0a1dbf0463706207618bd7b00eb4","Photo")</f>
        <v>Photo</v>
      </c>
      <c r="B629" s="2">
        <v>1</v>
      </c>
      <c r="C629" s="2" t="s">
        <v>1281</v>
      </c>
      <c r="D629" s="2" t="s">
        <v>740</v>
      </c>
      <c r="E629" s="2" t="s">
        <v>1282</v>
      </c>
    </row>
    <row r="630" spans="1:5" x14ac:dyDescent="0.25">
      <c r="A630" s="2" t="str">
        <f>HYPERLINK("https://www.treecommerce.nl/messenger/photo.php?photo=8846bfaa4d29ac54f9fc38a2cbfbc034","Photo")</f>
        <v>Photo</v>
      </c>
      <c r="B630" s="2">
        <v>1</v>
      </c>
      <c r="C630" s="2" t="s">
        <v>274</v>
      </c>
      <c r="D630" s="2" t="s">
        <v>268</v>
      </c>
      <c r="E630" s="2" t="s">
        <v>276</v>
      </c>
    </row>
    <row r="631" spans="1:5" x14ac:dyDescent="0.25">
      <c r="A631" s="2" t="str">
        <f>HYPERLINK("https://www.treecommerce.nl/messenger/photo.php?photo=6119815951cf559f8126c13a9060f8e2","Photo")</f>
        <v>Photo</v>
      </c>
      <c r="B631" s="2">
        <v>1</v>
      </c>
      <c r="C631" s="2" t="s">
        <v>274</v>
      </c>
      <c r="D631" s="2" t="s">
        <v>11</v>
      </c>
      <c r="E631" s="2" t="s">
        <v>277</v>
      </c>
    </row>
    <row r="632" spans="1:5" x14ac:dyDescent="0.25">
      <c r="A632" s="2" t="str">
        <f>HYPERLINK("https://www.treecommerce.nl/messenger/photo.php?photo=4f66a163a5fb6559d525456323d5e5b9","Photo")</f>
        <v>Photo</v>
      </c>
      <c r="B632" s="2">
        <v>1</v>
      </c>
      <c r="C632" s="2" t="s">
        <v>274</v>
      </c>
      <c r="D632" s="2" t="s">
        <v>23</v>
      </c>
      <c r="E632" s="2" t="s">
        <v>278</v>
      </c>
    </row>
    <row r="633" spans="1:5" x14ac:dyDescent="0.25">
      <c r="A633" s="2" t="str">
        <f>HYPERLINK("https://www.treecommerce.nl/messenger/photo.php?photo=859114453043eb5bd5ce7cc0b05eba70","Photo")</f>
        <v>Photo</v>
      </c>
      <c r="B633" s="2">
        <v>1</v>
      </c>
      <c r="C633" s="2" t="s">
        <v>274</v>
      </c>
      <c r="D633" s="2" t="s">
        <v>23</v>
      </c>
      <c r="E633" s="2" t="s">
        <v>279</v>
      </c>
    </row>
    <row r="634" spans="1:5" x14ac:dyDescent="0.25">
      <c r="A634" s="2" t="str">
        <f>HYPERLINK("https://www.treecommerce.nl/messenger/photo.php?photo=a0227a927fb9b5aa63e53340b6edb534","Photo")</f>
        <v>Photo</v>
      </c>
      <c r="B634" s="2">
        <v>1</v>
      </c>
      <c r="C634" s="2" t="s">
        <v>274</v>
      </c>
      <c r="D634" s="2" t="s">
        <v>23</v>
      </c>
      <c r="E634" s="2" t="s">
        <v>280</v>
      </c>
    </row>
    <row r="635" spans="1:5" x14ac:dyDescent="0.25">
      <c r="A635" s="2" t="str">
        <f>HYPERLINK("https://www.treecommerce.nl/messenger/photo.php?photo=41a5bf3e18e6b03b3b4453b295b69701","Photo")</f>
        <v>Photo</v>
      </c>
      <c r="B635" s="2">
        <v>1</v>
      </c>
      <c r="C635" s="2" t="s">
        <v>274</v>
      </c>
      <c r="D635" s="2" t="s">
        <v>6</v>
      </c>
      <c r="E635" s="2" t="s">
        <v>275</v>
      </c>
    </row>
    <row r="636" spans="1:5" x14ac:dyDescent="0.25">
      <c r="A636" s="2" t="str">
        <f>HYPERLINK("https://www.treecommerce.nl/messenger/photo.php?photo=16eb4e9790ebe5d19f2a756d164f710a","Photo")</f>
        <v>Photo</v>
      </c>
      <c r="B636" s="2">
        <v>1</v>
      </c>
      <c r="C636" s="2" t="s">
        <v>274</v>
      </c>
      <c r="D636" s="2" t="s">
        <v>809</v>
      </c>
      <c r="E636" s="2" t="s">
        <v>1271</v>
      </c>
    </row>
    <row r="637" spans="1:5" x14ac:dyDescent="0.25">
      <c r="A637" s="2" t="str">
        <f>HYPERLINK("https://www.treecommerce.nl/messenger/photo.php?photo=746e8dda41ca8386bb67d3fd69f9ae88","Photo")</f>
        <v>Photo</v>
      </c>
      <c r="B637" s="2">
        <v>1</v>
      </c>
      <c r="C637" s="2" t="s">
        <v>274</v>
      </c>
      <c r="D637" s="2" t="s">
        <v>610</v>
      </c>
      <c r="E637" s="2" t="s">
        <v>611</v>
      </c>
    </row>
    <row r="638" spans="1:5" x14ac:dyDescent="0.25">
      <c r="A638" s="2" t="str">
        <f>HYPERLINK("https://www.treecommerce.nl/messenger/photo.php?photo=3c1cc607a219e60b3022467f3ea61515","Photo")</f>
        <v>Photo</v>
      </c>
      <c r="B638" s="2">
        <v>1</v>
      </c>
      <c r="C638" s="2" t="s">
        <v>274</v>
      </c>
      <c r="D638" s="2" t="s">
        <v>1017</v>
      </c>
      <c r="E638" s="2" t="s">
        <v>759</v>
      </c>
    </row>
    <row r="639" spans="1:5" x14ac:dyDescent="0.25">
      <c r="A639" s="2" t="str">
        <f>HYPERLINK("https://www.treecommerce.nl/messenger/photo.php?photo=141bc774756a056c6a87edb5d8b6618b","Photo")</f>
        <v>Photo</v>
      </c>
      <c r="B639" s="2">
        <v>1</v>
      </c>
      <c r="C639" s="2" t="s">
        <v>274</v>
      </c>
      <c r="D639" s="2" t="s">
        <v>1066</v>
      </c>
      <c r="E639" s="2" t="s">
        <v>1272</v>
      </c>
    </row>
    <row r="640" spans="1:5" x14ac:dyDescent="0.25">
      <c r="A640" s="2" t="str">
        <f>HYPERLINK("https://www.treecommerce.nl/messenger/photo.php?photo=141bc774756a056c6a87edb5d8b6618b","Photo")</f>
        <v>Photo</v>
      </c>
      <c r="B640" s="2">
        <v>1</v>
      </c>
      <c r="C640" s="2" t="s">
        <v>274</v>
      </c>
      <c r="D640" s="2" t="s">
        <v>1066</v>
      </c>
      <c r="E640" s="2" t="s">
        <v>1272</v>
      </c>
    </row>
    <row r="641" spans="1:5" x14ac:dyDescent="0.25">
      <c r="A641" s="2" t="str">
        <f>HYPERLINK("https://www.treecommerce.nl/messenger/photo.php?photo=17ae511eec7785a7ac71aea5454a0057","Photo")</f>
        <v>Photo</v>
      </c>
      <c r="B641" s="2">
        <v>1</v>
      </c>
      <c r="C641" s="2" t="s">
        <v>274</v>
      </c>
      <c r="D641" s="2" t="s">
        <v>1019</v>
      </c>
      <c r="E641" s="2" t="s">
        <v>760</v>
      </c>
    </row>
    <row r="642" spans="1:5" x14ac:dyDescent="0.25">
      <c r="A642" s="2" t="str">
        <f>HYPERLINK("https://www.treecommerce.nl/messenger/photo.php?photo=c791e3e9e1ec2ed4219a3d719d937845","Photo")</f>
        <v>Photo</v>
      </c>
      <c r="B642" s="2">
        <v>2</v>
      </c>
      <c r="C642" s="2" t="s">
        <v>274</v>
      </c>
      <c r="D642" s="2" t="s">
        <v>740</v>
      </c>
      <c r="E642" s="2" t="s">
        <v>1270</v>
      </c>
    </row>
    <row r="643" spans="1:5" x14ac:dyDescent="0.25">
      <c r="A643" s="2" t="str">
        <f>HYPERLINK("https://www.treecommerce.nl/messenger/photo.php?photo=3a5aa6912c51af909511c81dcb97a7ee","Photo")</f>
        <v>Photo</v>
      </c>
      <c r="B643" s="2">
        <v>1</v>
      </c>
      <c r="C643" s="2" t="s">
        <v>274</v>
      </c>
      <c r="D643" s="2" t="s">
        <v>72</v>
      </c>
      <c r="E643" s="2" t="s">
        <v>784</v>
      </c>
    </row>
    <row r="644" spans="1:5" x14ac:dyDescent="0.25">
      <c r="A644" s="2" t="str">
        <f>HYPERLINK("https://www.treecommerce.nl/messenger/photo.php?photo=28278399cb76890ee9d603052216ade4","Photo")</f>
        <v>Photo</v>
      </c>
      <c r="B644" s="2">
        <v>1</v>
      </c>
      <c r="C644" s="2" t="s">
        <v>274</v>
      </c>
      <c r="D644" s="2" t="s">
        <v>72</v>
      </c>
      <c r="E644" s="2" t="s">
        <v>785</v>
      </c>
    </row>
    <row r="645" spans="1:5" x14ac:dyDescent="0.25">
      <c r="A645" s="2" t="str">
        <f>HYPERLINK("https://www.treecommerce.nl/messenger/photo.php?photo=42b08b936a1aaf665d0c728946e498ac","Photo")</f>
        <v>Photo</v>
      </c>
      <c r="B645" s="2">
        <v>1</v>
      </c>
      <c r="C645" s="2" t="s">
        <v>274</v>
      </c>
      <c r="D645" s="2" t="s">
        <v>72</v>
      </c>
      <c r="E645" s="2" t="s">
        <v>786</v>
      </c>
    </row>
    <row r="646" spans="1:5" x14ac:dyDescent="0.25">
      <c r="A646" s="2" t="str">
        <f>HYPERLINK("https://www.treecommerce.nl/messenger/photo.php?photo=4d0d3c4522e2d093760a0d67cba74691","Photo")</f>
        <v>Photo</v>
      </c>
      <c r="B646" s="2">
        <v>1</v>
      </c>
      <c r="C646" s="2" t="s">
        <v>274</v>
      </c>
      <c r="D646" s="2" t="s">
        <v>72</v>
      </c>
      <c r="E646" s="2" t="s">
        <v>787</v>
      </c>
    </row>
    <row r="647" spans="1:5" x14ac:dyDescent="0.25">
      <c r="A647" s="2" t="str">
        <f>HYPERLINK("https://www.treecommerce.nl/messenger/photo.php?photo=b967a5343df57944497869f472196741","Photo")</f>
        <v>Photo</v>
      </c>
      <c r="B647" s="2">
        <v>1</v>
      </c>
      <c r="C647" s="2" t="s">
        <v>274</v>
      </c>
      <c r="D647" s="2" t="s">
        <v>11</v>
      </c>
      <c r="E647" s="2" t="s">
        <v>1273</v>
      </c>
    </row>
    <row r="648" spans="1:5" x14ac:dyDescent="0.25">
      <c r="A648" s="2" t="str">
        <f>HYPERLINK("https://www.treecommerce.nl/messenger/photo.php?photo=2c4e85728a8e24d82b84629b9168f747","Photo")</f>
        <v>Photo</v>
      </c>
      <c r="B648" s="2">
        <v>1</v>
      </c>
      <c r="C648" s="2" t="s">
        <v>274</v>
      </c>
      <c r="D648" s="2" t="s">
        <v>11</v>
      </c>
      <c r="E648" s="2" t="s">
        <v>1274</v>
      </c>
    </row>
    <row r="649" spans="1:5" x14ac:dyDescent="0.25">
      <c r="A649" s="2" t="str">
        <f>HYPERLINK("https://www.treecommerce.nl/messenger/photo.php?photo=78c349d8518c317a6ea06d65500c7bee","Photo")</f>
        <v>Photo</v>
      </c>
      <c r="B649" s="2">
        <v>1</v>
      </c>
      <c r="C649" s="2" t="s">
        <v>274</v>
      </c>
      <c r="D649" s="2" t="s">
        <v>23</v>
      </c>
      <c r="E649" s="2" t="s">
        <v>1275</v>
      </c>
    </row>
    <row r="650" spans="1:5" x14ac:dyDescent="0.25">
      <c r="A650" s="2" t="str">
        <f>HYPERLINK("https://www.treecommerce.nl/messenger/photo.php?photo=92c3a94abe4b7ca039b0696960c6afe6","Photo")</f>
        <v>Photo</v>
      </c>
      <c r="B650" s="2">
        <v>1</v>
      </c>
      <c r="C650" s="2" t="s">
        <v>274</v>
      </c>
      <c r="D650" s="2" t="s">
        <v>23</v>
      </c>
      <c r="E650" s="2" t="s">
        <v>1276</v>
      </c>
    </row>
    <row r="651" spans="1:5" x14ac:dyDescent="0.25">
      <c r="A651" s="2" t="str">
        <f>HYPERLINK("https://www.treecommerce.nl/messenger/photo.php?photo=7337e6aba343fcd0abb526b693e74fd3","Photo")</f>
        <v>Photo</v>
      </c>
      <c r="B651" s="2">
        <v>1</v>
      </c>
      <c r="C651" s="2" t="s">
        <v>274</v>
      </c>
      <c r="D651" s="2" t="s">
        <v>13</v>
      </c>
      <c r="E651" s="2" t="s">
        <v>1277</v>
      </c>
    </row>
    <row r="652" spans="1:5" x14ac:dyDescent="0.25">
      <c r="A652" s="2" t="str">
        <f>HYPERLINK("https://www.treecommerce.nl/messenger/photo.php?photo=21fa0a54fd40a215bcf3026d81dbb95c","Photo")</f>
        <v>Photo</v>
      </c>
      <c r="B652" s="2">
        <v>1</v>
      </c>
      <c r="C652" s="2" t="s">
        <v>1283</v>
      </c>
      <c r="D652" s="2" t="s">
        <v>809</v>
      </c>
      <c r="E652" s="2"/>
    </row>
    <row r="653" spans="1:5" x14ac:dyDescent="0.25">
      <c r="A653" s="2" t="str">
        <f>HYPERLINK("https://www.treecommerce.nl/messenger/photo.php?photo=7bb496a5799ae18596f6b9cb1c79b6ac","Photo")</f>
        <v>Photo</v>
      </c>
      <c r="B653" s="2">
        <v>1</v>
      </c>
      <c r="C653" s="2" t="s">
        <v>283</v>
      </c>
      <c r="D653" s="2" t="s">
        <v>13</v>
      </c>
      <c r="E653" s="2" t="s">
        <v>284</v>
      </c>
    </row>
    <row r="654" spans="1:5" x14ac:dyDescent="0.25">
      <c r="A654" s="2" t="str">
        <f>HYPERLINK("https://www.treecommerce.nl/messenger/photo.php?photo=0d5ba49747b698d6ac36a616360e7615","Photo")</f>
        <v>Photo</v>
      </c>
      <c r="B654" s="2">
        <v>1</v>
      </c>
      <c r="C654" s="2" t="s">
        <v>283</v>
      </c>
      <c r="D654" s="2" t="s">
        <v>847</v>
      </c>
      <c r="E654" s="2" t="s">
        <v>1284</v>
      </c>
    </row>
    <row r="655" spans="1:5" x14ac:dyDescent="0.25">
      <c r="A655" s="2" t="str">
        <f>HYPERLINK("https://www.treecommerce.nl/messenger/photo.php?photo=ee6e7752f2b68ac5a78a1a000711019a","Photo")</f>
        <v>Photo</v>
      </c>
      <c r="B655" s="2">
        <v>1</v>
      </c>
      <c r="C655" s="2" t="s">
        <v>283</v>
      </c>
      <c r="D655" s="2" t="s">
        <v>72</v>
      </c>
      <c r="E655" s="2" t="s">
        <v>788</v>
      </c>
    </row>
    <row r="656" spans="1:5" x14ac:dyDescent="0.25">
      <c r="A656" s="2" t="str">
        <f>HYPERLINK("https://www.treecommerce.nl/messenger/photo.php?photo=126c89688316508a6442943f4a794a12","Photo")</f>
        <v>Photo</v>
      </c>
      <c r="B656" s="2">
        <v>1</v>
      </c>
      <c r="C656" s="2" t="s">
        <v>283</v>
      </c>
      <c r="D656" s="2" t="s">
        <v>72</v>
      </c>
      <c r="E656" s="2" t="s">
        <v>789</v>
      </c>
    </row>
    <row r="657" spans="1:5" x14ac:dyDescent="0.25">
      <c r="A657" s="2" t="str">
        <f>HYPERLINK("https://www.treecommerce.nl/messenger/photo.php?photo=fa56378bfb392e98a80e1c719553d2c3","Photo")</f>
        <v>Photo</v>
      </c>
      <c r="B657" s="2">
        <v>1</v>
      </c>
      <c r="C657" s="2" t="s">
        <v>283</v>
      </c>
      <c r="D657" s="2" t="s">
        <v>11</v>
      </c>
      <c r="E657" s="2" t="s">
        <v>1285</v>
      </c>
    </row>
    <row r="658" spans="1:5" x14ac:dyDescent="0.25">
      <c r="A658" s="2" t="str">
        <f>HYPERLINK("https://www.treecommerce.nl/messenger/photo.php?photo=5f1cf2cd627a5df347933998490e1678","Photo")</f>
        <v>Photo</v>
      </c>
      <c r="B658" s="2">
        <v>1</v>
      </c>
      <c r="C658" s="2" t="s">
        <v>283</v>
      </c>
      <c r="D658" s="2" t="s">
        <v>23</v>
      </c>
      <c r="E658" s="2" t="s">
        <v>1286</v>
      </c>
    </row>
    <row r="659" spans="1:5" x14ac:dyDescent="0.25">
      <c r="A659" s="2" t="str">
        <f>HYPERLINK("https://www.treecommerce.nl/messenger/photo.php?photo=0409ec5fe199ee7892508d7dc42ffe3f","Photo")</f>
        <v>Photo</v>
      </c>
      <c r="B659" s="2">
        <v>1</v>
      </c>
      <c r="C659" s="2" t="s">
        <v>283</v>
      </c>
      <c r="D659" s="2" t="s">
        <v>23</v>
      </c>
      <c r="E659" s="2" t="s">
        <v>1287</v>
      </c>
    </row>
    <row r="660" spans="1:5" x14ac:dyDescent="0.25">
      <c r="A660" s="2" t="str">
        <f>HYPERLINK("https://www.treecommerce.nl/messenger/photo.php?photo=d3bd0e95f57b62281e57fbe3f6a09d99","Photo")</f>
        <v>Photo</v>
      </c>
      <c r="B660" s="2">
        <v>1</v>
      </c>
      <c r="C660" s="2" t="s">
        <v>283</v>
      </c>
      <c r="D660" s="2" t="s">
        <v>23</v>
      </c>
      <c r="E660" s="2" t="s">
        <v>1708</v>
      </c>
    </row>
    <row r="661" spans="1:5" x14ac:dyDescent="0.25">
      <c r="A661" s="2" t="str">
        <f>HYPERLINK("https://www.treecommerce.nl/messenger/photo.php?photo=4d2cfacf3da211c22af42f196f0532b2","Photo")</f>
        <v>Photo</v>
      </c>
      <c r="B661" s="2">
        <v>1</v>
      </c>
      <c r="C661" s="2" t="s">
        <v>283</v>
      </c>
      <c r="D661" s="2" t="s">
        <v>13</v>
      </c>
      <c r="E661" s="2" t="s">
        <v>1709</v>
      </c>
    </row>
    <row r="662" spans="1:5" x14ac:dyDescent="0.25">
      <c r="A662" s="2" t="str">
        <f>HYPERLINK("https://www.treecommerce.nl/messenger/photo.php?photo=29e29706921481e251f03f035e9c2df3","Photo")</f>
        <v>Photo</v>
      </c>
      <c r="B662" s="2">
        <v>1</v>
      </c>
      <c r="C662" s="2" t="s">
        <v>283</v>
      </c>
      <c r="D662" s="2" t="s">
        <v>13</v>
      </c>
      <c r="E662" s="2" t="s">
        <v>1288</v>
      </c>
    </row>
    <row r="663" spans="1:5" x14ac:dyDescent="0.25">
      <c r="A663" s="2" t="str">
        <f>HYPERLINK("https://www.treecommerce.nl/messenger/photo.php?photo=bd98163d46e7e61ab79fa2cdb7b79f61","Photo")</f>
        <v>Photo</v>
      </c>
      <c r="B663" s="2">
        <v>1</v>
      </c>
      <c r="C663" s="2" t="s">
        <v>283</v>
      </c>
      <c r="D663" s="2" t="s">
        <v>90</v>
      </c>
      <c r="E663" s="2" t="s">
        <v>1289</v>
      </c>
    </row>
    <row r="664" spans="1:5" x14ac:dyDescent="0.25">
      <c r="A664" s="2" t="str">
        <f>HYPERLINK("https://www.treecommerce.nl/messenger/photo.php?photo=49bd3471b39f45b0735d1800b4c7760b","Photo")</f>
        <v>Photo</v>
      </c>
      <c r="B664" s="2">
        <v>1</v>
      </c>
      <c r="C664" s="2" t="s">
        <v>1301</v>
      </c>
      <c r="D664" s="2" t="s">
        <v>13</v>
      </c>
      <c r="E664" s="2" t="s">
        <v>1710</v>
      </c>
    </row>
    <row r="665" spans="1:5" x14ac:dyDescent="0.25">
      <c r="A665" s="2" t="str">
        <f>HYPERLINK("https://www.treecommerce.nl/messenger/photo.php?photo=a1dd70a300b24446e6aafcd0ff767c62","Photo")</f>
        <v>Photo</v>
      </c>
      <c r="B665" s="2">
        <v>1</v>
      </c>
      <c r="C665" s="2" t="s">
        <v>1290</v>
      </c>
      <c r="D665" s="2" t="s">
        <v>847</v>
      </c>
      <c r="E665" s="2" t="s">
        <v>1291</v>
      </c>
    </row>
    <row r="666" spans="1:5" x14ac:dyDescent="0.25">
      <c r="A666" s="2" t="str">
        <f>HYPERLINK("https://www.treecommerce.nl/messenger/photo.php?photo=3d96522070a2d51388c57475d055a590","Photo")</f>
        <v>Photo</v>
      </c>
      <c r="B666" s="2">
        <v>1</v>
      </c>
      <c r="C666" s="2" t="s">
        <v>1290</v>
      </c>
      <c r="D666" s="2" t="s">
        <v>847</v>
      </c>
      <c r="E666" s="2" t="s">
        <v>1292</v>
      </c>
    </row>
    <row r="667" spans="1:5" x14ac:dyDescent="0.25">
      <c r="A667" s="2" t="str">
        <f>HYPERLINK("https://www.treecommerce.nl/messenger/photo.php?photo=82ce9fb6b90ab34496b3850966f1b2a2","Photo")</f>
        <v>Photo</v>
      </c>
      <c r="B667" s="2">
        <v>1</v>
      </c>
      <c r="C667" s="2" t="s">
        <v>1290</v>
      </c>
      <c r="D667" s="2" t="s">
        <v>11</v>
      </c>
      <c r="E667" s="2" t="s">
        <v>1293</v>
      </c>
    </row>
    <row r="668" spans="1:5" x14ac:dyDescent="0.25">
      <c r="A668" s="2" t="str">
        <f>HYPERLINK("https://www.treecommerce.nl/messenger/photo.php?photo=d3d5c817bf78a9a298bd599d538ac562","Photo")</f>
        <v>Photo</v>
      </c>
      <c r="B668" s="2">
        <v>1</v>
      </c>
      <c r="C668" s="2" t="s">
        <v>1290</v>
      </c>
      <c r="D668" s="2" t="s">
        <v>11</v>
      </c>
      <c r="E668" s="2" t="s">
        <v>1294</v>
      </c>
    </row>
    <row r="669" spans="1:5" x14ac:dyDescent="0.25">
      <c r="A669" s="2" t="str">
        <f>HYPERLINK("https://www.treecommerce.nl/messenger/photo.php?photo=46b3c151bd8976ea3da1adefe6735d7c","Photo")</f>
        <v>Photo</v>
      </c>
      <c r="B669" s="2">
        <v>1</v>
      </c>
      <c r="C669" s="2" t="s">
        <v>1290</v>
      </c>
      <c r="D669" s="2" t="s">
        <v>11</v>
      </c>
      <c r="E669" s="2" t="s">
        <v>1295</v>
      </c>
    </row>
    <row r="670" spans="1:5" x14ac:dyDescent="0.25">
      <c r="A670" s="2" t="str">
        <f>HYPERLINK("https://www.treecommerce.nl/messenger/photo.php?photo=8483f34e3cfead9225885c3e079e3f65","Photo")</f>
        <v>Photo</v>
      </c>
      <c r="B670" s="2">
        <v>1</v>
      </c>
      <c r="C670" s="2" t="s">
        <v>1290</v>
      </c>
      <c r="D670" s="2" t="s">
        <v>11</v>
      </c>
      <c r="E670" s="2" t="s">
        <v>1296</v>
      </c>
    </row>
    <row r="671" spans="1:5" x14ac:dyDescent="0.25">
      <c r="A671" s="2" t="str">
        <f>HYPERLINK("https://www.treecommerce.nl/messenger/photo.php?photo=048b131d163df9ae9959ecfc585db45d","Photo")</f>
        <v>Photo</v>
      </c>
      <c r="B671" s="2">
        <v>1</v>
      </c>
      <c r="C671" s="2" t="s">
        <v>1290</v>
      </c>
      <c r="D671" s="2" t="s">
        <v>23</v>
      </c>
      <c r="E671" s="2" t="s">
        <v>1297</v>
      </c>
    </row>
    <row r="672" spans="1:5" x14ac:dyDescent="0.25">
      <c r="A672" s="2" t="str">
        <f>HYPERLINK("https://www.treecommerce.nl/messenger/photo.php?photo=4ae72a7133154956b6b62f9862c347b8","Photo")</f>
        <v>Photo</v>
      </c>
      <c r="B672" s="2">
        <v>1</v>
      </c>
      <c r="C672" s="2" t="s">
        <v>1290</v>
      </c>
      <c r="D672" s="2" t="s">
        <v>23</v>
      </c>
      <c r="E672" s="2" t="s">
        <v>1298</v>
      </c>
    </row>
    <row r="673" spans="1:5" x14ac:dyDescent="0.25">
      <c r="A673" s="2" t="str">
        <f>HYPERLINK("https://www.treecommerce.nl/messenger/photo.php?photo=2bf6a533fc27a5ef28f71b026b093271","Photo")</f>
        <v>Photo</v>
      </c>
      <c r="B673" s="2">
        <v>1</v>
      </c>
      <c r="C673" s="2" t="s">
        <v>1302</v>
      </c>
      <c r="D673" s="2" t="s">
        <v>740</v>
      </c>
      <c r="E673" s="2" t="s">
        <v>1303</v>
      </c>
    </row>
    <row r="674" spans="1:5" x14ac:dyDescent="0.25">
      <c r="A674" s="2" t="str">
        <f>HYPERLINK("https://www.treecommerce.nl/messenger/photo.php?photo=f0d17efbdf928d63b594ae2926e5fab7","Photo")</f>
        <v>Photo</v>
      </c>
      <c r="B674" s="2">
        <v>1</v>
      </c>
      <c r="C674" s="2" t="s">
        <v>1299</v>
      </c>
      <c r="D674" s="2" t="s">
        <v>11</v>
      </c>
      <c r="E674" s="2" t="s">
        <v>1300</v>
      </c>
    </row>
    <row r="675" spans="1:5" x14ac:dyDescent="0.25">
      <c r="A675" s="2" t="str">
        <f>HYPERLINK("https://www.treecommerce.nl/messenger/photo.php?photo=620a607407d108cffb446149790ed213","Photo")</f>
        <v>Photo</v>
      </c>
      <c r="B675" s="2">
        <v>1</v>
      </c>
      <c r="C675" s="2" t="s">
        <v>1304</v>
      </c>
      <c r="D675" s="2" t="s">
        <v>11</v>
      </c>
      <c r="E675" s="2" t="s">
        <v>1305</v>
      </c>
    </row>
    <row r="676" spans="1:5" x14ac:dyDescent="0.25">
      <c r="A676" s="2" t="str">
        <f>HYPERLINK("https://www.treecommerce.nl/messenger/photo.php?photo=084a94c6b065fa4b2d89c71396ed1561","Photo")</f>
        <v>Photo</v>
      </c>
      <c r="B676" s="2">
        <v>1</v>
      </c>
      <c r="C676" s="2" t="s">
        <v>1304</v>
      </c>
      <c r="D676" s="2" t="s">
        <v>23</v>
      </c>
      <c r="E676" s="2" t="s">
        <v>1711</v>
      </c>
    </row>
    <row r="677" spans="1:5" x14ac:dyDescent="0.25">
      <c r="A677" s="2" t="str">
        <f>HYPERLINK("https://www.treecommerce.nl/messenger/photo.php?photo=c4ccaeddb31628ed42c6367f6f6f1eb9","Photo")</f>
        <v>Photo</v>
      </c>
      <c r="B677" s="2">
        <v>1</v>
      </c>
      <c r="C677" s="2" t="s">
        <v>285</v>
      </c>
      <c r="D677" s="2" t="s">
        <v>13</v>
      </c>
      <c r="E677" s="2" t="s">
        <v>286</v>
      </c>
    </row>
    <row r="678" spans="1:5" x14ac:dyDescent="0.25">
      <c r="A678" s="2" t="str">
        <f>HYPERLINK("https://www.treecommerce.nl/messenger/photo.php?photo=e47cc46688342551022df6921b383845","Photo")</f>
        <v>Photo</v>
      </c>
      <c r="B678" s="2">
        <v>21</v>
      </c>
      <c r="C678" s="2" t="s">
        <v>1306</v>
      </c>
      <c r="D678" s="2" t="s">
        <v>1307</v>
      </c>
      <c r="E678" s="2" t="s">
        <v>1308</v>
      </c>
    </row>
    <row r="679" spans="1:5" x14ac:dyDescent="0.25">
      <c r="A679" s="2" t="str">
        <f>HYPERLINK("https://www.treecommerce.nl/messenger/photo.php?photo=27e130fa45e45432961b078ebfaaf0f8","Photo")</f>
        <v>Photo</v>
      </c>
      <c r="B679" s="2">
        <v>1</v>
      </c>
      <c r="C679" s="2" t="s">
        <v>1306</v>
      </c>
      <c r="D679" s="2" t="s">
        <v>1017</v>
      </c>
      <c r="E679" s="2" t="s">
        <v>1247</v>
      </c>
    </row>
    <row r="680" spans="1:5" x14ac:dyDescent="0.25">
      <c r="A680" s="2" t="str">
        <f>HYPERLINK("https://www.treecommerce.nl/messenger/photo.php?photo=28b67ec4c709a50504f4874dfb232a30","Photo")</f>
        <v>Photo</v>
      </c>
      <c r="B680" s="2">
        <v>1</v>
      </c>
      <c r="C680" s="2" t="s">
        <v>612</v>
      </c>
      <c r="D680" s="2" t="s">
        <v>613</v>
      </c>
      <c r="E680" s="2" t="s">
        <v>614</v>
      </c>
    </row>
    <row r="681" spans="1:5" x14ac:dyDescent="0.25">
      <c r="A681" s="2" t="str">
        <f>HYPERLINK("https://www.treecommerce.nl/messenger/photo.php?photo=28b67ec4c709a50504f4874dfb232a30","Photo")</f>
        <v>Photo</v>
      </c>
      <c r="B681" s="2">
        <v>1</v>
      </c>
      <c r="C681" s="2" t="s">
        <v>612</v>
      </c>
      <c r="D681" s="2" t="s">
        <v>613</v>
      </c>
      <c r="E681" s="2" t="s">
        <v>615</v>
      </c>
    </row>
    <row r="682" spans="1:5" x14ac:dyDescent="0.25">
      <c r="A682" s="2" t="str">
        <f>HYPERLINK("https://www.treecommerce.nl/messenger/photo.php?photo=28b67ec4c709a50504f4874dfb232a30","Photo")</f>
        <v>Photo</v>
      </c>
      <c r="B682" s="2">
        <v>1</v>
      </c>
      <c r="C682" s="2" t="s">
        <v>612</v>
      </c>
      <c r="D682" s="2" t="s">
        <v>613</v>
      </c>
      <c r="E682" s="2" t="s">
        <v>616</v>
      </c>
    </row>
    <row r="683" spans="1:5" x14ac:dyDescent="0.25">
      <c r="A683" s="2" t="str">
        <f>HYPERLINK("https://www.treecommerce.nl/messenger/photo.php?photo=21a419f495e0e13e0023f8f5f76a0369","Photo")</f>
        <v>Photo</v>
      </c>
      <c r="B683" s="2">
        <v>1</v>
      </c>
      <c r="C683" s="2" t="s">
        <v>617</v>
      </c>
      <c r="D683" s="2" t="s">
        <v>613</v>
      </c>
      <c r="E683" s="2" t="s">
        <v>618</v>
      </c>
    </row>
    <row r="684" spans="1:5" x14ac:dyDescent="0.25">
      <c r="A684" s="2" t="str">
        <f>HYPERLINK("https://www.treecommerce.nl/messenger/photo.php?photo=c0c6c8ed3744f0598aec8dd6736257ec","Photo")</f>
        <v>Photo</v>
      </c>
      <c r="B684" s="2">
        <v>1</v>
      </c>
      <c r="C684" s="2" t="s">
        <v>617</v>
      </c>
      <c r="D684" s="2" t="s">
        <v>613</v>
      </c>
      <c r="E684" s="2" t="s">
        <v>619</v>
      </c>
    </row>
    <row r="685" spans="1:5" x14ac:dyDescent="0.25">
      <c r="A685" s="2" t="str">
        <f>HYPERLINK("https://www.treecommerce.nl/messenger/photo.php?photo=0e2612c19357e5136d507f828a5da968","Photo")</f>
        <v>Photo</v>
      </c>
      <c r="B685" s="2">
        <v>1</v>
      </c>
      <c r="C685" s="2" t="s">
        <v>617</v>
      </c>
      <c r="D685" s="2" t="s">
        <v>811</v>
      </c>
      <c r="E685" s="2" t="s">
        <v>1046</v>
      </c>
    </row>
    <row r="686" spans="1:5" x14ac:dyDescent="0.25">
      <c r="A686" s="2" t="str">
        <f>HYPERLINK("https://www.treecommerce.nl/messenger/photo.php?photo=0e2612c19357e5136d507f828a5da968","Photo")</f>
        <v>Photo</v>
      </c>
      <c r="B686" s="2">
        <v>1</v>
      </c>
      <c r="C686" s="2" t="s">
        <v>617</v>
      </c>
      <c r="D686" s="2" t="s">
        <v>811</v>
      </c>
      <c r="E686" s="2" t="s">
        <v>1046</v>
      </c>
    </row>
    <row r="687" spans="1:5" x14ac:dyDescent="0.25">
      <c r="A687" s="2" t="str">
        <f>HYPERLINK("https://www.treecommerce.nl/messenger/photo.php?photo=8901b2ecfee45845a10f787f80ccd7de","Photo")</f>
        <v>Photo</v>
      </c>
      <c r="B687" s="2">
        <v>1</v>
      </c>
      <c r="C687" s="2" t="s">
        <v>287</v>
      </c>
      <c r="D687" s="2" t="s">
        <v>23</v>
      </c>
      <c r="E687" s="2" t="s">
        <v>288</v>
      </c>
    </row>
    <row r="688" spans="1:5" x14ac:dyDescent="0.25">
      <c r="A688" s="2" t="str">
        <f>HYPERLINK("https://www.treecommerce.nl/messenger/photo.php?photo=770fc98b5977bfffadfb3c660a88dfd8","Photo")</f>
        <v>Photo</v>
      </c>
      <c r="B688" s="2">
        <v>1</v>
      </c>
      <c r="C688" s="2" t="s">
        <v>289</v>
      </c>
      <c r="D688" s="2" t="s">
        <v>268</v>
      </c>
      <c r="E688" s="2" t="s">
        <v>290</v>
      </c>
    </row>
    <row r="689" spans="1:5" x14ac:dyDescent="0.25">
      <c r="A689" s="2" t="str">
        <f>HYPERLINK("https://www.treecommerce.nl/messenger/photo.php?photo=161e5ab443a601adfa061513dd255dcc","Photo")</f>
        <v>Photo</v>
      </c>
      <c r="B689" s="2">
        <v>1</v>
      </c>
      <c r="C689" s="2" t="s">
        <v>289</v>
      </c>
      <c r="D689" s="2" t="s">
        <v>268</v>
      </c>
      <c r="E689" s="2" t="s">
        <v>291</v>
      </c>
    </row>
    <row r="690" spans="1:5" x14ac:dyDescent="0.25">
      <c r="A690" s="2" t="str">
        <f>HYPERLINK("https://www.treecommerce.nl/messenger/photo.php?photo=064a230488fcf22663e826c4618d0395","Photo")</f>
        <v>Photo</v>
      </c>
      <c r="B690" s="2">
        <v>1</v>
      </c>
      <c r="C690" s="2" t="s">
        <v>1579</v>
      </c>
      <c r="D690" s="2" t="s">
        <v>740</v>
      </c>
      <c r="E690" s="2" t="s">
        <v>1580</v>
      </c>
    </row>
    <row r="691" spans="1:5" x14ac:dyDescent="0.25">
      <c r="A691" s="2" t="str">
        <f>HYPERLINK("https://www.treecommerce.nl/messenger/photo.php?photo=3358475c2160305ab2bee0e0e9db68e6","Photo")</f>
        <v>Photo</v>
      </c>
      <c r="B691" s="2">
        <v>1</v>
      </c>
      <c r="C691" s="2" t="s">
        <v>501</v>
      </c>
      <c r="D691" s="2" t="s">
        <v>6</v>
      </c>
      <c r="E691" s="2" t="s">
        <v>502</v>
      </c>
    </row>
    <row r="692" spans="1:5" x14ac:dyDescent="0.25">
      <c r="A692" s="2" t="str">
        <f>HYPERLINK("https://www.treecommerce.nl/messenger/photo.php?photo=0a79b01543665786a316ad7c54310e28","Photo")</f>
        <v>Photo</v>
      </c>
      <c r="B692" s="2">
        <v>1</v>
      </c>
      <c r="C692" s="2" t="s">
        <v>501</v>
      </c>
      <c r="D692" s="2" t="s">
        <v>6</v>
      </c>
      <c r="E692" s="2" t="s">
        <v>1712</v>
      </c>
    </row>
    <row r="693" spans="1:5" x14ac:dyDescent="0.25">
      <c r="A693" s="2" t="str">
        <f>HYPERLINK("https://www.treecommerce.nl/messenger/photo.php?photo=88d412811b8dcc226520c3151e6510de","Photo")</f>
        <v>Photo</v>
      </c>
      <c r="B693" s="2">
        <v>1</v>
      </c>
      <c r="C693" s="2" t="s">
        <v>501</v>
      </c>
      <c r="D693" s="2" t="s">
        <v>6</v>
      </c>
      <c r="E693" s="2" t="s">
        <v>503</v>
      </c>
    </row>
    <row r="694" spans="1:5" x14ac:dyDescent="0.25">
      <c r="A694" s="2" t="str">
        <f>HYPERLINK("https://www.treecommerce.nl/messenger/photo.php?photo=b441e604b054762c371a5baa28246a95","Photo")</f>
        <v>Photo</v>
      </c>
      <c r="B694" s="2">
        <v>1</v>
      </c>
      <c r="C694" s="2" t="s">
        <v>501</v>
      </c>
      <c r="D694" s="2" t="s">
        <v>6</v>
      </c>
      <c r="E694" s="2" t="s">
        <v>1713</v>
      </c>
    </row>
    <row r="695" spans="1:5" x14ac:dyDescent="0.25">
      <c r="A695" s="2" t="str">
        <f>HYPERLINK("https://www.treecommerce.nl/messenger/photo.php?photo=d96eea68ddb885ca9bd31ab1716c04be","Photo")</f>
        <v>Photo</v>
      </c>
      <c r="B695" s="2">
        <v>1</v>
      </c>
      <c r="C695" s="2" t="s">
        <v>500</v>
      </c>
      <c r="D695" s="2" t="s">
        <v>6</v>
      </c>
      <c r="E695" s="2" t="s">
        <v>1714</v>
      </c>
    </row>
    <row r="696" spans="1:5" x14ac:dyDescent="0.25">
      <c r="A696" s="2" t="str">
        <f>HYPERLINK("https://www.treecommerce.nl/messenger/photo.php?photo=2b8c00ace9f4941cb33a91bc26734111","Photo")</f>
        <v>Photo</v>
      </c>
      <c r="B696" s="2">
        <v>1</v>
      </c>
      <c r="C696" s="2" t="s">
        <v>504</v>
      </c>
      <c r="D696" s="2" t="s">
        <v>90</v>
      </c>
      <c r="E696" s="2" t="s">
        <v>505</v>
      </c>
    </row>
    <row r="697" spans="1:5" x14ac:dyDescent="0.25">
      <c r="A697" s="2" t="str">
        <f>HYPERLINK("https://www.treecommerce.nl/messenger/photo.php?photo=405887f3da4e9745c8cf480af21b56cc","Photo")</f>
        <v>Photo</v>
      </c>
      <c r="B697" s="2">
        <v>1</v>
      </c>
      <c r="C697" s="2" t="s">
        <v>504</v>
      </c>
      <c r="D697" s="2" t="s">
        <v>33</v>
      </c>
      <c r="E697" s="2" t="s">
        <v>506</v>
      </c>
    </row>
    <row r="698" spans="1:5" x14ac:dyDescent="0.25">
      <c r="A698" s="2" t="str">
        <f>HYPERLINK("https://www.treecommerce.nl/messenger/photo.php?photo=84c83139b32a07920de609f15a321894","Photo")</f>
        <v>Photo</v>
      </c>
      <c r="B698" s="2">
        <v>1</v>
      </c>
      <c r="C698" s="2" t="s">
        <v>504</v>
      </c>
      <c r="D698" s="2" t="s">
        <v>72</v>
      </c>
      <c r="E698" s="2"/>
    </row>
    <row r="699" spans="1:5" x14ac:dyDescent="0.25">
      <c r="A699" s="2" t="str">
        <f>HYPERLINK("https://www.treecommerce.nl/messenger/photo.php?photo=e84b076b17a8dd49c98cd5e5db011138","Photo")</f>
        <v>Photo</v>
      </c>
      <c r="B699" s="2">
        <v>1</v>
      </c>
      <c r="C699" s="2" t="s">
        <v>510</v>
      </c>
      <c r="D699" s="2" t="s">
        <v>11</v>
      </c>
      <c r="E699" s="2" t="s">
        <v>1583</v>
      </c>
    </row>
    <row r="700" spans="1:5" x14ac:dyDescent="0.25">
      <c r="A700" s="2" t="str">
        <f>HYPERLINK("https://www.treecommerce.nl/messenger/photo.php?photo=99809f190697e70ad0eb77019314e0bb","Photo")</f>
        <v>Photo</v>
      </c>
      <c r="B700" s="2">
        <v>1</v>
      </c>
      <c r="C700" s="2" t="s">
        <v>510</v>
      </c>
      <c r="D700" s="2" t="s">
        <v>6</v>
      </c>
      <c r="E700" s="2" t="s">
        <v>511</v>
      </c>
    </row>
    <row r="701" spans="1:5" x14ac:dyDescent="0.25">
      <c r="A701" s="2" t="str">
        <f>HYPERLINK("https://www.treecommerce.nl/messenger/photo.php?photo=65e6231b1af6618fad868cf84f67e4fd","Photo")</f>
        <v>Photo</v>
      </c>
      <c r="B701" s="2">
        <v>4</v>
      </c>
      <c r="C701" s="2" t="s">
        <v>1584</v>
      </c>
      <c r="D701" s="2" t="s">
        <v>1585</v>
      </c>
      <c r="E701" s="2" t="s">
        <v>1586</v>
      </c>
    </row>
    <row r="702" spans="1:5" x14ac:dyDescent="0.25">
      <c r="A702" s="2" t="str">
        <f>HYPERLINK("https://www.treecommerce.nl/messenger/photo.php?photo=b0409a5c9edeee005cb9c5ec18213638","Photo")</f>
        <v>Photo</v>
      </c>
      <c r="B702" s="2">
        <v>1</v>
      </c>
      <c r="C702" s="2" t="s">
        <v>512</v>
      </c>
      <c r="D702" s="2" t="s">
        <v>6</v>
      </c>
      <c r="E702" s="2" t="s">
        <v>513</v>
      </c>
    </row>
    <row r="703" spans="1:5" x14ac:dyDescent="0.25">
      <c r="A703" s="2" t="str">
        <f>HYPERLINK("https://www.treecommerce.nl/messenger/photo.php?photo=8c0cbaaf4f1ce99b482d93072670af3c","Photo")</f>
        <v>Photo</v>
      </c>
      <c r="B703" s="2">
        <v>1</v>
      </c>
      <c r="C703" s="2" t="s">
        <v>507</v>
      </c>
      <c r="D703" s="2" t="s">
        <v>6</v>
      </c>
      <c r="E703" s="2" t="s">
        <v>508</v>
      </c>
    </row>
    <row r="704" spans="1:5" x14ac:dyDescent="0.25">
      <c r="A704" s="2" t="str">
        <f>HYPERLINK("https://www.treecommerce.nl/messenger/photo.php?photo=1b72b057187acc5e88dc96baf4529286","Photo")</f>
        <v>Photo</v>
      </c>
      <c r="B704" s="2">
        <v>1</v>
      </c>
      <c r="C704" s="2" t="s">
        <v>507</v>
      </c>
      <c r="D704" s="2" t="s">
        <v>6</v>
      </c>
      <c r="E704" s="2" t="s">
        <v>509</v>
      </c>
    </row>
    <row r="705" spans="1:5" x14ac:dyDescent="0.25">
      <c r="A705" s="2" t="str">
        <f>HYPERLINK("https://www.treecommerce.nl/messenger/photo.php?photo=95a84f3b58b0f0cbe51cb344c184f073","Photo")</f>
        <v>Photo</v>
      </c>
      <c r="B705" s="2">
        <v>1</v>
      </c>
      <c r="C705" s="2" t="s">
        <v>507</v>
      </c>
      <c r="D705" s="2" t="s">
        <v>740</v>
      </c>
      <c r="E705" s="2" t="s">
        <v>1581</v>
      </c>
    </row>
    <row r="706" spans="1:5" x14ac:dyDescent="0.25">
      <c r="A706" s="2" t="str">
        <f>HYPERLINK("https://www.treecommerce.nl/messenger/photo.php?photo=d62471fccdfb7e6fd3333a3001a93997","Photo")</f>
        <v>Photo</v>
      </c>
      <c r="B706" s="2">
        <v>2</v>
      </c>
      <c r="C706" s="2" t="s">
        <v>507</v>
      </c>
      <c r="D706" s="2" t="s">
        <v>740</v>
      </c>
      <c r="E706" s="2" t="s">
        <v>1582</v>
      </c>
    </row>
    <row r="707" spans="1:5" x14ac:dyDescent="0.25">
      <c r="A707" s="2" t="str">
        <f>HYPERLINK("https://www.treecommerce.nl/messenger/photo.php?photo=8ddfb776c024c92caf5996126ff00a1e","Photo")</f>
        <v>Photo</v>
      </c>
      <c r="B707" s="2">
        <v>1</v>
      </c>
      <c r="C707" s="2" t="s">
        <v>1587</v>
      </c>
      <c r="D707" s="2" t="s">
        <v>1019</v>
      </c>
      <c r="E707" s="2" t="s">
        <v>1588</v>
      </c>
    </row>
    <row r="708" spans="1:5" x14ac:dyDescent="0.25">
      <c r="A708" s="2" t="str">
        <f>HYPERLINK("https://www.treecommerce.nl/messenger/photo.php?photo=8e8e4976678763b4aa500d4a6e7320dc","Photo")</f>
        <v>Photo</v>
      </c>
      <c r="B708" s="2">
        <v>1</v>
      </c>
      <c r="C708" s="2" t="s">
        <v>1589</v>
      </c>
      <c r="D708" s="2" t="s">
        <v>1019</v>
      </c>
      <c r="E708" s="2" t="s">
        <v>1590</v>
      </c>
    </row>
    <row r="709" spans="1:5" x14ac:dyDescent="0.25">
      <c r="A709" s="2" t="str">
        <f>HYPERLINK("https://www.treecommerce.nl/messenger/photo.php?photo=d18225db7960bea68bb7c609196723dc","Photo")</f>
        <v>Photo</v>
      </c>
      <c r="B709" s="2">
        <v>1</v>
      </c>
      <c r="C709" s="2" t="s">
        <v>1591</v>
      </c>
      <c r="D709" s="2" t="s">
        <v>11</v>
      </c>
      <c r="E709" s="2" t="s">
        <v>1592</v>
      </c>
    </row>
    <row r="710" spans="1:5" x14ac:dyDescent="0.25">
      <c r="A710" s="2" t="str">
        <f>HYPERLINK("https://www.treecommerce.nl/messenger/photo.php?photo=a3ee922dfe8493c438e144873bf9aabe","Photo")</f>
        <v>Photo</v>
      </c>
      <c r="B710" s="2">
        <v>1</v>
      </c>
      <c r="C710" s="2" t="s">
        <v>1591</v>
      </c>
      <c r="D710" s="2" t="s">
        <v>23</v>
      </c>
      <c r="E710" s="2" t="s">
        <v>1593</v>
      </c>
    </row>
    <row r="711" spans="1:5" x14ac:dyDescent="0.25">
      <c r="A711" s="2" t="str">
        <f>HYPERLINK("https://www.treecommerce.nl/messenger/photo.php?photo=1fbce9ed80e441f355415eb233a967ac","Photo")</f>
        <v>Photo</v>
      </c>
      <c r="B711" s="2">
        <v>1</v>
      </c>
      <c r="C711" s="2" t="s">
        <v>514</v>
      </c>
      <c r="D711" s="2" t="s">
        <v>90</v>
      </c>
      <c r="E711" s="2" t="s">
        <v>515</v>
      </c>
    </row>
    <row r="712" spans="1:5" x14ac:dyDescent="0.25">
      <c r="A712" s="2" t="str">
        <f>HYPERLINK("https://www.treecommerce.nl/messenger/photo.php?photo=8968cd53b0e438e3671fb6576804a10e","Photo")</f>
        <v>Photo</v>
      </c>
      <c r="B712" s="2">
        <v>1</v>
      </c>
      <c r="C712" s="2" t="s">
        <v>514</v>
      </c>
      <c r="D712" s="2" t="s">
        <v>13</v>
      </c>
      <c r="E712" s="2" t="s">
        <v>1594</v>
      </c>
    </row>
    <row r="713" spans="1:5" x14ac:dyDescent="0.25">
      <c r="A713" s="2" t="str">
        <f>HYPERLINK("https://www.treecommerce.nl/messenger/photo.php?photo=49f6905a5e07b867ae0ed6a63901e7b6","Photo")</f>
        <v>Photo</v>
      </c>
      <c r="B713" s="2">
        <v>1</v>
      </c>
      <c r="C713" s="2" t="s">
        <v>516</v>
      </c>
      <c r="D713" s="2" t="s">
        <v>127</v>
      </c>
      <c r="E713" s="2" t="s">
        <v>517</v>
      </c>
    </row>
    <row r="714" spans="1:5" x14ac:dyDescent="0.25">
      <c r="A714" s="2" t="str">
        <f>HYPERLINK("https://www.treecommerce.nl/messenger/photo.php?photo=fdafe43266c2bb48770e848d0f3e141d","Photo")</f>
        <v>Photo</v>
      </c>
      <c r="B714" s="2">
        <v>1</v>
      </c>
      <c r="C714" s="2" t="s">
        <v>516</v>
      </c>
      <c r="D714" s="2" t="s">
        <v>1595</v>
      </c>
      <c r="E714" s="2" t="s">
        <v>1596</v>
      </c>
    </row>
    <row r="715" spans="1:5" x14ac:dyDescent="0.25">
      <c r="A715" s="2" t="str">
        <f>HYPERLINK("https://www.treecommerce.nl/messenger/photo.php?photo=0ce7d54a35f5da127862de6107605b76","Photo")</f>
        <v>Photo</v>
      </c>
      <c r="B715" s="2">
        <v>1</v>
      </c>
      <c r="C715" s="2" t="s">
        <v>516</v>
      </c>
      <c r="D715" s="2" t="s">
        <v>1595</v>
      </c>
      <c r="E715" s="2" t="s">
        <v>1597</v>
      </c>
    </row>
    <row r="716" spans="1:5" x14ac:dyDescent="0.25">
      <c r="A716" s="2" t="str">
        <f>HYPERLINK("https://www.treecommerce.nl/messenger/photo.php?photo=ee9b4e6d3cf3ddbf2fc70ddc725fc07e","Photo")</f>
        <v>Photo</v>
      </c>
      <c r="B716" s="2">
        <v>1</v>
      </c>
      <c r="C716" s="2" t="s">
        <v>516</v>
      </c>
      <c r="D716" s="2" t="s">
        <v>740</v>
      </c>
      <c r="E716" s="2" t="s">
        <v>1598</v>
      </c>
    </row>
    <row r="717" spans="1:5" x14ac:dyDescent="0.25">
      <c r="A717" s="2" t="str">
        <f>HYPERLINK("https://www.treecommerce.nl/messenger/photo.php?photo=878d6b25eb491040191a60e6603c927b","Photo")</f>
        <v>Photo</v>
      </c>
      <c r="B717" s="2">
        <v>1</v>
      </c>
      <c r="C717" s="2" t="s">
        <v>1599</v>
      </c>
      <c r="D717" s="2" t="s">
        <v>761</v>
      </c>
      <c r="E717" s="2" t="s">
        <v>1600</v>
      </c>
    </row>
    <row r="718" spans="1:5" x14ac:dyDescent="0.25">
      <c r="A718" s="2" t="str">
        <f>HYPERLINK("https://www.treecommerce.nl/messenger/photo.php?photo=878d6b25eb491040191a60e6603c927b","Photo")</f>
        <v>Photo</v>
      </c>
      <c r="B718" s="2">
        <v>1</v>
      </c>
      <c r="C718" s="2" t="s">
        <v>1599</v>
      </c>
      <c r="D718" s="2" t="s">
        <v>761</v>
      </c>
      <c r="E718" s="2" t="s">
        <v>1601</v>
      </c>
    </row>
    <row r="719" spans="1:5" x14ac:dyDescent="0.25">
      <c r="A719" s="2" t="str">
        <f>HYPERLINK("https://www.treecommerce.nl/messenger/photo.php?photo=878d6b25eb491040191a60e6603c927b","Photo")</f>
        <v>Photo</v>
      </c>
      <c r="B719" s="2">
        <v>1</v>
      </c>
      <c r="C719" s="2" t="s">
        <v>1599</v>
      </c>
      <c r="D719" s="2" t="s">
        <v>761</v>
      </c>
      <c r="E719" s="2" t="s">
        <v>1602</v>
      </c>
    </row>
    <row r="720" spans="1:5" x14ac:dyDescent="0.25">
      <c r="A720" s="2" t="str">
        <f>HYPERLINK("https://www.treecommerce.nl/messenger/photo.php?photo=18b2f3a3419af96273d13cd82fbbbf6f","Photo")</f>
        <v>Photo</v>
      </c>
      <c r="B720" s="2">
        <v>1</v>
      </c>
      <c r="C720" s="2" t="s">
        <v>1603</v>
      </c>
      <c r="D720" s="2" t="s">
        <v>758</v>
      </c>
      <c r="E720" s="2" t="s">
        <v>1604</v>
      </c>
    </row>
    <row r="721" spans="1:5" x14ac:dyDescent="0.25">
      <c r="A721" s="2" t="str">
        <f>HYPERLINK("https://www.treecommerce.nl/messenger/photo.php?photo=18b2f3a3419af96273d13cd82fbbbf6f","Photo")</f>
        <v>Photo</v>
      </c>
      <c r="B721" s="2">
        <v>1</v>
      </c>
      <c r="C721" s="2" t="s">
        <v>1603</v>
      </c>
      <c r="D721" s="2" t="s">
        <v>758</v>
      </c>
      <c r="E721" s="2" t="s">
        <v>1605</v>
      </c>
    </row>
    <row r="722" spans="1:5" x14ac:dyDescent="0.25">
      <c r="A722" s="2" t="str">
        <f>HYPERLINK("https://www.treecommerce.nl/messenger/photo.php?photo=18b2f3a3419af96273d13cd82fbbbf6f","Photo")</f>
        <v>Photo</v>
      </c>
      <c r="B722" s="2">
        <v>1</v>
      </c>
      <c r="C722" s="2" t="s">
        <v>1603</v>
      </c>
      <c r="D722" s="2" t="s">
        <v>758</v>
      </c>
      <c r="E722" s="2" t="s">
        <v>1606</v>
      </c>
    </row>
    <row r="723" spans="1:5" x14ac:dyDescent="0.25">
      <c r="A723" s="2" t="str">
        <f>HYPERLINK("https://www.treecommerce.nl/messenger/photo.php?photo=78efe337eeebe1cc5fc7f830e9ae2fd6","Photo")</f>
        <v>Photo</v>
      </c>
      <c r="B723" s="2">
        <v>1</v>
      </c>
      <c r="C723" s="2" t="s">
        <v>1607</v>
      </c>
      <c r="D723" s="2" t="s">
        <v>11</v>
      </c>
      <c r="E723" s="2" t="s">
        <v>1608</v>
      </c>
    </row>
    <row r="724" spans="1:5" x14ac:dyDescent="0.25">
      <c r="A724" s="2" t="str">
        <f>HYPERLINK("https://www.treecommerce.nl/messenger/photo.php?photo=dba0beab88e4f6c3874aa18ecb9764f9","Photo")</f>
        <v>Photo</v>
      </c>
      <c r="B724" s="2">
        <v>1</v>
      </c>
      <c r="C724" s="2" t="s">
        <v>1609</v>
      </c>
      <c r="D724" s="2" t="s">
        <v>1382</v>
      </c>
      <c r="E724" s="2" t="s">
        <v>1610</v>
      </c>
    </row>
    <row r="725" spans="1:5" x14ac:dyDescent="0.25">
      <c r="A725" s="2" t="str">
        <f>HYPERLINK("https://www.treecommerce.nl/messenger/photo.php?photo=dba0beab88e4f6c3874aa18ecb9764f9","Photo")</f>
        <v>Photo</v>
      </c>
      <c r="B725" s="2">
        <v>1</v>
      </c>
      <c r="C725" s="2" t="s">
        <v>1609</v>
      </c>
      <c r="D725" s="2" t="s">
        <v>1382</v>
      </c>
      <c r="E725" s="2" t="s">
        <v>1611</v>
      </c>
    </row>
    <row r="726" spans="1:5" x14ac:dyDescent="0.25">
      <c r="A726" s="2" t="str">
        <f>HYPERLINK("https://www.treecommerce.nl/messenger/photo.php?photo=2a0e164f43a7881d3499ca223112086a","Photo")</f>
        <v>Photo</v>
      </c>
      <c r="B726" s="2">
        <v>1</v>
      </c>
      <c r="C726" s="2" t="s">
        <v>1636</v>
      </c>
      <c r="D726" s="2" t="s">
        <v>150</v>
      </c>
      <c r="E726" s="2"/>
    </row>
    <row r="727" spans="1:5" x14ac:dyDescent="0.25">
      <c r="A727" s="2" t="str">
        <f>HYPERLINK("https://www.treecommerce.nl/messenger/photo.php?photo=214bf5f3cb4433fab93bc4f75169db8c","Photo")</f>
        <v>Photo</v>
      </c>
      <c r="B727" s="2">
        <v>1</v>
      </c>
      <c r="C727" s="2" t="s">
        <v>1637</v>
      </c>
      <c r="D727" s="2" t="s">
        <v>37</v>
      </c>
      <c r="E727" s="2" t="s">
        <v>1638</v>
      </c>
    </row>
    <row r="728" spans="1:5" x14ac:dyDescent="0.25">
      <c r="A728" s="2" t="str">
        <f>HYPERLINK("https://www.treecommerce.nl/messenger/photo.php?photo=f3692439de76bff4f47e31020e6b6f48","Photo")</f>
        <v>Photo</v>
      </c>
      <c r="B728" s="2">
        <v>1</v>
      </c>
      <c r="C728" s="2" t="s">
        <v>540</v>
      </c>
      <c r="D728" s="2" t="s">
        <v>268</v>
      </c>
      <c r="E728" s="2" t="s">
        <v>543</v>
      </c>
    </row>
    <row r="729" spans="1:5" x14ac:dyDescent="0.25">
      <c r="A729" s="2" t="str">
        <f>HYPERLINK("https://www.treecommerce.nl/messenger/photo.php?photo=26eb4a2033fceaf99321252d4839af05","Photo")</f>
        <v>Photo</v>
      </c>
      <c r="B729" s="2">
        <v>1</v>
      </c>
      <c r="C729" s="2" t="s">
        <v>540</v>
      </c>
      <c r="D729" s="2" t="s">
        <v>154</v>
      </c>
      <c r="E729" s="2" t="s">
        <v>544</v>
      </c>
    </row>
    <row r="730" spans="1:5" x14ac:dyDescent="0.25">
      <c r="A730" s="2" t="str">
        <f>HYPERLINK("https://www.treecommerce.nl/messenger/photo.php?photo=2855bdb974211b4ee001e2a84b88d9df","Photo")</f>
        <v>Photo</v>
      </c>
      <c r="B730" s="2">
        <v>1</v>
      </c>
      <c r="C730" s="2" t="s">
        <v>540</v>
      </c>
      <c r="D730" s="2" t="s">
        <v>154</v>
      </c>
      <c r="E730" s="2" t="s">
        <v>545</v>
      </c>
    </row>
    <row r="731" spans="1:5" x14ac:dyDescent="0.25">
      <c r="A731" s="2" t="str">
        <f>HYPERLINK("https://www.treecommerce.nl/messenger/photo.php?photo=3ebe2089b1fe53d13c817e267fde5556","Photo")</f>
        <v>Photo</v>
      </c>
      <c r="B731" s="2">
        <v>1</v>
      </c>
      <c r="C731" s="2" t="s">
        <v>540</v>
      </c>
      <c r="D731" s="2" t="s">
        <v>72</v>
      </c>
      <c r="E731" s="2" t="s">
        <v>546</v>
      </c>
    </row>
    <row r="732" spans="1:5" x14ac:dyDescent="0.25">
      <c r="A732" s="2" t="str">
        <f>HYPERLINK("https://www.treecommerce.nl/messenger/photo.php?photo=871f7affd9c382c5e7447d0eea140663","Photo")</f>
        <v>Photo</v>
      </c>
      <c r="B732" s="2">
        <v>1</v>
      </c>
      <c r="C732" s="2" t="s">
        <v>540</v>
      </c>
      <c r="D732" s="2" t="s">
        <v>72</v>
      </c>
      <c r="E732" s="2" t="s">
        <v>547</v>
      </c>
    </row>
    <row r="733" spans="1:5" x14ac:dyDescent="0.25">
      <c r="A733" s="2" t="str">
        <f>HYPERLINK("https://www.treecommerce.nl/messenger/photo.php?photo=a7078ca9e4b88d6e7e0f9d3f27d0650c","Photo")</f>
        <v>Photo</v>
      </c>
      <c r="B733" s="2">
        <v>1</v>
      </c>
      <c r="C733" s="2" t="s">
        <v>540</v>
      </c>
      <c r="D733" s="2" t="s">
        <v>72</v>
      </c>
      <c r="E733" s="2" t="s">
        <v>548</v>
      </c>
    </row>
    <row r="734" spans="1:5" x14ac:dyDescent="0.25">
      <c r="A734" s="2" t="str">
        <f>HYPERLINK("https://www.treecommerce.nl/messenger/photo.php?photo=e9a21b9711d456e25f6ef0a139898209","Photo")</f>
        <v>Photo</v>
      </c>
      <c r="B734" s="2">
        <v>1</v>
      </c>
      <c r="C734" s="2" t="s">
        <v>540</v>
      </c>
      <c r="D734" s="2" t="s">
        <v>72</v>
      </c>
      <c r="E734" s="2" t="s">
        <v>549</v>
      </c>
    </row>
    <row r="735" spans="1:5" x14ac:dyDescent="0.25">
      <c r="A735" s="2" t="str">
        <f>HYPERLINK("https://www.treecommerce.nl/messenger/photo.php?photo=244ccec69f523feeacda740e0a01619e","Photo")</f>
        <v>Photo</v>
      </c>
      <c r="B735" s="2">
        <v>1</v>
      </c>
      <c r="C735" s="2" t="s">
        <v>540</v>
      </c>
      <c r="D735" s="2" t="s">
        <v>72</v>
      </c>
      <c r="E735" s="2" t="s">
        <v>550</v>
      </c>
    </row>
    <row r="736" spans="1:5" x14ac:dyDescent="0.25">
      <c r="A736" s="2" t="str">
        <f>HYPERLINK("https://www.treecommerce.nl/messenger/photo.php?photo=3e584ecfda0c5052c1fc68b1e63f6a18","Photo")</f>
        <v>Photo</v>
      </c>
      <c r="B736" s="2">
        <v>1</v>
      </c>
      <c r="C736" s="2" t="s">
        <v>540</v>
      </c>
      <c r="D736" s="2" t="s">
        <v>6</v>
      </c>
      <c r="E736" s="2" t="s">
        <v>541</v>
      </c>
    </row>
    <row r="737" spans="1:5" x14ac:dyDescent="0.25">
      <c r="A737" s="2" t="str">
        <f>HYPERLINK("https://www.treecommerce.nl/messenger/photo.php?photo=55fab5f7cde4e31b4bd18ba3e788980d","Photo")</f>
        <v>Photo</v>
      </c>
      <c r="B737" s="2">
        <v>1</v>
      </c>
      <c r="C737" s="2" t="s">
        <v>540</v>
      </c>
      <c r="D737" s="2" t="s">
        <v>6</v>
      </c>
      <c r="E737" s="2" t="s">
        <v>542</v>
      </c>
    </row>
    <row r="738" spans="1:5" x14ac:dyDescent="0.25">
      <c r="A738" s="2" t="str">
        <f>HYPERLINK("https://www.treecommerce.nl/messenger/photo.php?photo=6cfc990c8fba9a8a00d22da8b032d11b","Photo")</f>
        <v>Photo</v>
      </c>
      <c r="B738" s="2">
        <v>1</v>
      </c>
      <c r="C738" s="2" t="s">
        <v>540</v>
      </c>
      <c r="D738" s="2" t="s">
        <v>740</v>
      </c>
      <c r="E738" s="2" t="s">
        <v>1639</v>
      </c>
    </row>
    <row r="739" spans="1:5" x14ac:dyDescent="0.25">
      <c r="A739" s="2" t="str">
        <f>HYPERLINK("https://www.treecommerce.nl/messenger/photo.php?photo=ee85458137d848bea621f705cd4e061d","Photo")</f>
        <v>Photo</v>
      </c>
      <c r="B739" s="2">
        <v>1</v>
      </c>
      <c r="C739" s="2" t="s">
        <v>540</v>
      </c>
      <c r="D739" s="2" t="s">
        <v>72</v>
      </c>
      <c r="E739" s="2" t="s">
        <v>1640</v>
      </c>
    </row>
    <row r="740" spans="1:5" x14ac:dyDescent="0.25">
      <c r="A740" s="2" t="str">
        <f>HYPERLINK("https://www.treecommerce.nl/messenger/photo.php?photo=3752c114517eeaf42d06ffab4ba3d893","Photo")</f>
        <v>Photo</v>
      </c>
      <c r="B740" s="2">
        <v>1</v>
      </c>
      <c r="C740" s="2" t="s">
        <v>540</v>
      </c>
      <c r="D740" s="2" t="s">
        <v>72</v>
      </c>
      <c r="E740" s="2" t="s">
        <v>1641</v>
      </c>
    </row>
    <row r="741" spans="1:5" x14ac:dyDescent="0.25">
      <c r="A741" s="2" t="str">
        <f>HYPERLINK("https://www.treecommerce.nl/messenger/photo.php?photo=31a22ce823f161ee1b76134f2e6491ae","Photo")</f>
        <v>Photo</v>
      </c>
      <c r="B741" s="2">
        <v>1</v>
      </c>
      <c r="C741" s="2" t="s">
        <v>540</v>
      </c>
      <c r="D741" s="2" t="s">
        <v>72</v>
      </c>
      <c r="E741" s="2" t="s">
        <v>1642</v>
      </c>
    </row>
    <row r="742" spans="1:5" x14ac:dyDescent="0.25">
      <c r="A742" s="2" t="str">
        <f>HYPERLINK("https://www.treecommerce.nl/messenger/photo.php?photo=43afb9f4c3c42e9a91728a531a472096","Photo")</f>
        <v>Photo</v>
      </c>
      <c r="B742" s="2">
        <v>1</v>
      </c>
      <c r="C742" s="2" t="s">
        <v>540</v>
      </c>
      <c r="D742" s="2" t="s">
        <v>11</v>
      </c>
      <c r="E742" s="2" t="s">
        <v>1643</v>
      </c>
    </row>
    <row r="743" spans="1:5" x14ac:dyDescent="0.25">
      <c r="A743" s="2" t="str">
        <f>HYPERLINK("https://www.treecommerce.nl/messenger/photo.php?photo=002df1c15a5038c21efa057389ca631b","Photo")</f>
        <v>Photo</v>
      </c>
      <c r="B743" s="2">
        <v>1</v>
      </c>
      <c r="C743" s="2" t="s">
        <v>540</v>
      </c>
      <c r="D743" s="2" t="s">
        <v>23</v>
      </c>
      <c r="E743" s="2" t="s">
        <v>1644</v>
      </c>
    </row>
    <row r="744" spans="1:5" x14ac:dyDescent="0.25">
      <c r="A744" s="2" t="str">
        <f>HYPERLINK("https://www.treecommerce.nl/messenger/photo.php?photo=e692636bea8669a1c05518cd09e2344c","Photo")</f>
        <v>Photo</v>
      </c>
      <c r="B744" s="2">
        <v>1</v>
      </c>
      <c r="C744" s="2" t="s">
        <v>540</v>
      </c>
      <c r="D744" s="2" t="s">
        <v>23</v>
      </c>
      <c r="E744" s="2" t="s">
        <v>1645</v>
      </c>
    </row>
    <row r="745" spans="1:5" x14ac:dyDescent="0.25">
      <c r="A745" s="2" t="str">
        <f>HYPERLINK("https://www.treecommerce.nl/messenger/photo.php?photo=2dc305801676e9a9fa688bca4fca42b6","Photo")</f>
        <v>Photo</v>
      </c>
      <c r="B745" s="2">
        <v>1</v>
      </c>
      <c r="C745" s="2" t="s">
        <v>540</v>
      </c>
      <c r="D745" s="2" t="s">
        <v>6</v>
      </c>
      <c r="E745" s="2" t="s">
        <v>551</v>
      </c>
    </row>
    <row r="746" spans="1:5" x14ac:dyDescent="0.25">
      <c r="A746" s="2" t="str">
        <f>HYPERLINK("https://www.treecommerce.nl/messenger/photo.php?photo=0693e00bee8e546ffc696e14341d3c12","Photo")</f>
        <v>Photo</v>
      </c>
      <c r="B746" s="2">
        <v>1</v>
      </c>
      <c r="C746" s="2" t="s">
        <v>518</v>
      </c>
      <c r="D746" s="2" t="s">
        <v>11</v>
      </c>
      <c r="E746" s="2" t="s">
        <v>526</v>
      </c>
    </row>
    <row r="747" spans="1:5" x14ac:dyDescent="0.25">
      <c r="A747" s="2" t="str">
        <f>HYPERLINK("https://www.treecommerce.nl/messenger/photo.php?photo=a3782ae5277752c40ee992d1268cb06b","Photo")</f>
        <v>Photo</v>
      </c>
      <c r="B747" s="2">
        <v>1</v>
      </c>
      <c r="C747" s="2" t="s">
        <v>518</v>
      </c>
      <c r="D747" s="2" t="s">
        <v>23</v>
      </c>
      <c r="E747" s="2" t="s">
        <v>527</v>
      </c>
    </row>
    <row r="748" spans="1:5" x14ac:dyDescent="0.25">
      <c r="A748" s="2" t="str">
        <f>HYPERLINK("https://www.treecommerce.nl/messenger/photo.php?photo=56beb7fcc38fdbe11550daa9e4a02348","Photo")</f>
        <v>Photo</v>
      </c>
      <c r="B748" s="2">
        <v>1</v>
      </c>
      <c r="C748" s="2" t="s">
        <v>518</v>
      </c>
      <c r="D748" s="2" t="s">
        <v>150</v>
      </c>
      <c r="E748" s="2" t="s">
        <v>519</v>
      </c>
    </row>
    <row r="749" spans="1:5" x14ac:dyDescent="0.25">
      <c r="A749" s="2" t="str">
        <f>HYPERLINK("https://www.treecommerce.nl/messenger/photo.php?photo=6a575e63d9f545afd505d49e45132218","Photo")</f>
        <v>Photo</v>
      </c>
      <c r="B749" s="2">
        <v>1</v>
      </c>
      <c r="C749" s="2" t="s">
        <v>518</v>
      </c>
      <c r="D749" s="2" t="s">
        <v>90</v>
      </c>
      <c r="E749" s="2" t="s">
        <v>528</v>
      </c>
    </row>
    <row r="750" spans="1:5" x14ac:dyDescent="0.25">
      <c r="A750" s="2" t="str">
        <f>HYPERLINK("https://www.treecommerce.nl/messenger/photo.php?photo=458fa2cae2164c21493116bb74bc31c1","Photo")</f>
        <v>Photo</v>
      </c>
      <c r="B750" s="2">
        <v>1</v>
      </c>
      <c r="C750" s="2" t="s">
        <v>518</v>
      </c>
      <c r="D750" s="2" t="s">
        <v>90</v>
      </c>
      <c r="E750" s="2" t="s">
        <v>529</v>
      </c>
    </row>
    <row r="751" spans="1:5" x14ac:dyDescent="0.25">
      <c r="A751" s="2" t="str">
        <f>HYPERLINK("https://www.treecommerce.nl/messenger/photo.php?photo=75fcd3725cffd892f5f1514b938d05a9","Photo")</f>
        <v>Photo</v>
      </c>
      <c r="B751" s="2">
        <v>1</v>
      </c>
      <c r="C751" s="2" t="s">
        <v>518</v>
      </c>
      <c r="D751" s="2" t="s">
        <v>127</v>
      </c>
      <c r="E751" s="2" t="s">
        <v>520</v>
      </c>
    </row>
    <row r="752" spans="1:5" x14ac:dyDescent="0.25">
      <c r="A752" s="2" t="str">
        <f>HYPERLINK("https://www.treecommerce.nl/messenger/photo.php?photo=163932a90e460c708f4b49cae75f2945","Photo")</f>
        <v>Photo</v>
      </c>
      <c r="B752" s="2">
        <v>1</v>
      </c>
      <c r="C752" s="2" t="s">
        <v>518</v>
      </c>
      <c r="D752" s="2" t="s">
        <v>19</v>
      </c>
      <c r="E752" s="2" t="s">
        <v>530</v>
      </c>
    </row>
    <row r="753" spans="1:5" x14ac:dyDescent="0.25">
      <c r="A753" s="2" t="str">
        <f>HYPERLINK("https://www.treecommerce.nl/messenger/photo.php?photo=8c7ffaaceaccb717f7c8a531ff130d08","Photo")</f>
        <v>Photo</v>
      </c>
      <c r="B753" s="2">
        <v>1</v>
      </c>
      <c r="C753" s="2" t="s">
        <v>518</v>
      </c>
      <c r="D753" s="2" t="s">
        <v>240</v>
      </c>
      <c r="E753" s="2" t="s">
        <v>521</v>
      </c>
    </row>
    <row r="754" spans="1:5" x14ac:dyDescent="0.25">
      <c r="A754" s="2" t="str">
        <f>HYPERLINK("https://www.treecommerce.nl/messenger/photo.php?photo=516431d4dc343315b901d1d704d69e06","Photo")</f>
        <v>Photo</v>
      </c>
      <c r="B754" s="2">
        <v>1</v>
      </c>
      <c r="C754" s="2" t="s">
        <v>518</v>
      </c>
      <c r="D754" s="2" t="s">
        <v>240</v>
      </c>
      <c r="E754" s="2" t="s">
        <v>522</v>
      </c>
    </row>
    <row r="755" spans="1:5" x14ac:dyDescent="0.25">
      <c r="A755" s="2" t="str">
        <f>HYPERLINK("https://www.treecommerce.nl/messenger/photo.php?photo=c60131713253923e9c1157ac9b976607","Photo")</f>
        <v>Photo</v>
      </c>
      <c r="B755" s="2">
        <v>1</v>
      </c>
      <c r="C755" s="2" t="s">
        <v>518</v>
      </c>
      <c r="D755" s="2" t="s">
        <v>240</v>
      </c>
      <c r="E755" s="2" t="s">
        <v>523</v>
      </c>
    </row>
    <row r="756" spans="1:5" x14ac:dyDescent="0.25">
      <c r="A756" s="2" t="str">
        <f>HYPERLINK("https://www.treecommerce.nl/messenger/photo.php?photo=24b3891b72aa496dd3843cccb863f9d3","Photo")</f>
        <v>Photo</v>
      </c>
      <c r="B756" s="2">
        <v>1</v>
      </c>
      <c r="C756" s="2" t="s">
        <v>518</v>
      </c>
      <c r="D756" s="2" t="s">
        <v>240</v>
      </c>
      <c r="E756" s="2" t="s">
        <v>524</v>
      </c>
    </row>
    <row r="757" spans="1:5" x14ac:dyDescent="0.25">
      <c r="A757" s="2" t="str">
        <f>HYPERLINK("https://www.treecommerce.nl/messenger/photo.php?photo=35d8c83c487e1538de080aadda8bd445","Photo")</f>
        <v>Photo</v>
      </c>
      <c r="B757" s="2">
        <v>1</v>
      </c>
      <c r="C757" s="2" t="s">
        <v>518</v>
      </c>
      <c r="D757" s="2" t="s">
        <v>33</v>
      </c>
      <c r="E757" s="2" t="s">
        <v>531</v>
      </c>
    </row>
    <row r="758" spans="1:5" x14ac:dyDescent="0.25">
      <c r="A758" s="2" t="str">
        <f>HYPERLINK("https://www.treecommerce.nl/messenger/photo.php?photo=367d827968bb4287631330b196b69efa","Photo")</f>
        <v>Photo</v>
      </c>
      <c r="B758" s="2">
        <v>1</v>
      </c>
      <c r="C758" s="2" t="s">
        <v>518</v>
      </c>
      <c r="D758" s="2" t="s">
        <v>6</v>
      </c>
      <c r="E758" s="2" t="s">
        <v>525</v>
      </c>
    </row>
    <row r="759" spans="1:5" x14ac:dyDescent="0.25">
      <c r="A759" s="2" t="str">
        <f>HYPERLINK("https://www.treecommerce.nl/messenger/photo.php?photo=c9a57206f3b45d63be905c37983fa786","Photo")</f>
        <v>Photo</v>
      </c>
      <c r="B759" s="2">
        <v>1</v>
      </c>
      <c r="C759" s="2" t="s">
        <v>518</v>
      </c>
      <c r="D759" s="2" t="s">
        <v>634</v>
      </c>
      <c r="E759" s="2" t="s">
        <v>736</v>
      </c>
    </row>
    <row r="760" spans="1:5" x14ac:dyDescent="0.25">
      <c r="A760" s="2" t="str">
        <f>HYPERLINK("https://www.treecommerce.nl/messenger/photo.php?photo=733fe8fc06ed9c9bf63b98323534e592","Photo")</f>
        <v>Photo</v>
      </c>
      <c r="B760" s="2">
        <v>1</v>
      </c>
      <c r="C760" s="2" t="s">
        <v>518</v>
      </c>
      <c r="D760" s="2" t="s">
        <v>740</v>
      </c>
      <c r="E760" s="2" t="s">
        <v>1612</v>
      </c>
    </row>
    <row r="761" spans="1:5" x14ac:dyDescent="0.25">
      <c r="A761" s="2" t="str">
        <f>HYPERLINK("https://www.treecommerce.nl/messenger/photo.php?photo=03657b02f9156ff9f4096b3fd9673e30","Photo")</f>
        <v>Photo</v>
      </c>
      <c r="B761" s="2">
        <v>1</v>
      </c>
      <c r="C761" s="2" t="s">
        <v>518</v>
      </c>
      <c r="D761" s="2" t="s">
        <v>740</v>
      </c>
      <c r="E761" s="2" t="s">
        <v>1613</v>
      </c>
    </row>
    <row r="762" spans="1:5" x14ac:dyDescent="0.25">
      <c r="A762" s="2" t="str">
        <f>HYPERLINK("https://www.treecommerce.nl/messenger/photo.php?photo=f3b1fad81792701363b773fafe462ee6","Photo")</f>
        <v>Photo</v>
      </c>
      <c r="B762" s="2">
        <v>1</v>
      </c>
      <c r="C762" s="2" t="s">
        <v>518</v>
      </c>
      <c r="D762" s="2" t="s">
        <v>740</v>
      </c>
      <c r="E762" s="2" t="s">
        <v>1614</v>
      </c>
    </row>
    <row r="763" spans="1:5" x14ac:dyDescent="0.25">
      <c r="A763" s="2" t="str">
        <f>HYPERLINK("https://www.treecommerce.nl/messenger/photo.php?photo=19a75e21740ea8326702ffec3aa9c7f5","Photo")</f>
        <v>Photo</v>
      </c>
      <c r="B763" s="2">
        <v>1</v>
      </c>
      <c r="C763" s="2" t="s">
        <v>518</v>
      </c>
      <c r="D763" s="2" t="s">
        <v>11</v>
      </c>
      <c r="E763" s="2" t="s">
        <v>1621</v>
      </c>
    </row>
    <row r="764" spans="1:5" x14ac:dyDescent="0.25">
      <c r="A764" s="2" t="str">
        <f>HYPERLINK("https://www.treecommerce.nl/messenger/photo.php?photo=dd5f2bed93d2527ec604096a47a43a90","Photo")</f>
        <v>Photo</v>
      </c>
      <c r="B764" s="2">
        <v>1</v>
      </c>
      <c r="C764" s="2" t="s">
        <v>518</v>
      </c>
      <c r="D764" s="2" t="s">
        <v>11</v>
      </c>
      <c r="E764" s="2" t="s">
        <v>1622</v>
      </c>
    </row>
    <row r="765" spans="1:5" x14ac:dyDescent="0.25">
      <c r="A765" s="2" t="str">
        <f>HYPERLINK("https://www.treecommerce.nl/messenger/photo.php?photo=e262ad29948fb802eb2355e55a5bc028","Photo")</f>
        <v>Photo</v>
      </c>
      <c r="B765" s="2">
        <v>2</v>
      </c>
      <c r="C765" s="2" t="s">
        <v>518</v>
      </c>
      <c r="D765" s="2" t="s">
        <v>204</v>
      </c>
      <c r="E765" s="2"/>
    </row>
    <row r="766" spans="1:5" x14ac:dyDescent="0.25">
      <c r="A766" s="2" t="str">
        <f>HYPERLINK("https://www.treecommerce.nl/messenger/photo.php?photo=f688b55da9b5ba7123e95f4db292408d","Photo")</f>
        <v>Photo</v>
      </c>
      <c r="B766" s="2">
        <v>1</v>
      </c>
      <c r="C766" s="2" t="s">
        <v>518</v>
      </c>
      <c r="D766" s="2" t="s">
        <v>23</v>
      </c>
      <c r="E766" s="2" t="s">
        <v>1623</v>
      </c>
    </row>
    <row r="767" spans="1:5" x14ac:dyDescent="0.25">
      <c r="A767" s="2" t="str">
        <f>HYPERLINK("https://www.treecommerce.nl/messenger/photo.php?photo=353dcc0f3015a1b09a91dba29d22d1ae","Photo")</f>
        <v>Photo</v>
      </c>
      <c r="B767" s="2">
        <v>1</v>
      </c>
      <c r="C767" s="2" t="s">
        <v>518</v>
      </c>
      <c r="D767" s="2" t="s">
        <v>23</v>
      </c>
      <c r="E767" s="2" t="s">
        <v>1624</v>
      </c>
    </row>
    <row r="768" spans="1:5" x14ac:dyDescent="0.25">
      <c r="A768" s="2" t="str">
        <f>HYPERLINK("https://www.treecommerce.nl/messenger/photo.php?photo=666447734515bd2fbef2d7991753c729","Photo")</f>
        <v>Photo</v>
      </c>
      <c r="B768" s="2">
        <v>1</v>
      </c>
      <c r="C768" s="2" t="s">
        <v>518</v>
      </c>
      <c r="D768" s="2" t="s">
        <v>23</v>
      </c>
      <c r="E768" s="2" t="s">
        <v>1625</v>
      </c>
    </row>
    <row r="769" spans="1:5" x14ac:dyDescent="0.25">
      <c r="A769" s="2" t="str">
        <f>HYPERLINK("https://www.treecommerce.nl/messenger/photo.php?photo=9f299d1c9815aa0d54c41e0dfce88fae","Photo")</f>
        <v>Photo</v>
      </c>
      <c r="B769" s="2">
        <v>1</v>
      </c>
      <c r="C769" s="2" t="s">
        <v>518</v>
      </c>
      <c r="D769" s="2" t="s">
        <v>23</v>
      </c>
      <c r="E769" s="2" t="s">
        <v>1626</v>
      </c>
    </row>
    <row r="770" spans="1:5" x14ac:dyDescent="0.25">
      <c r="A770" s="2" t="str">
        <f>HYPERLINK("https://www.treecommerce.nl/messenger/photo.php?photo=cdead0e25d8ecc145282a2e523fb6a37","Photo")</f>
        <v>Photo</v>
      </c>
      <c r="B770" s="2">
        <v>1</v>
      </c>
      <c r="C770" s="2" t="s">
        <v>518</v>
      </c>
      <c r="D770" s="2" t="s">
        <v>150</v>
      </c>
      <c r="E770" s="2"/>
    </row>
    <row r="771" spans="1:5" x14ac:dyDescent="0.25">
      <c r="A771" s="2" t="str">
        <f>HYPERLINK("https://www.treecommerce.nl/messenger/photo.php?photo=806b28c02fcb53a0e0c7f8bcfe1337a0","Photo")</f>
        <v>Photo</v>
      </c>
      <c r="B771" s="2">
        <v>1</v>
      </c>
      <c r="C771" s="2" t="s">
        <v>518</v>
      </c>
      <c r="D771" s="2" t="s">
        <v>13</v>
      </c>
      <c r="E771" s="2" t="s">
        <v>1627</v>
      </c>
    </row>
    <row r="772" spans="1:5" x14ac:dyDescent="0.25">
      <c r="A772" s="2" t="str">
        <f>HYPERLINK("https://www.treecommerce.nl/messenger/photo.php?photo=052d95f75a30ce5f2f7bdaa53717a0cb","Photo")</f>
        <v>Photo</v>
      </c>
      <c r="B772" s="2">
        <v>1</v>
      </c>
      <c r="C772" s="2" t="s">
        <v>518</v>
      </c>
      <c r="D772" s="2" t="s">
        <v>13</v>
      </c>
      <c r="E772" s="2" t="s">
        <v>1628</v>
      </c>
    </row>
    <row r="773" spans="1:5" x14ac:dyDescent="0.25">
      <c r="A773" s="2" t="str">
        <f>HYPERLINK("https://www.treecommerce.nl/messenger/photo.php?photo=1a7dce8ded6ce65d230ff499cba86d36","Photo")</f>
        <v>Photo</v>
      </c>
      <c r="B773" s="2">
        <v>1</v>
      </c>
      <c r="C773" s="2" t="s">
        <v>518</v>
      </c>
      <c r="D773" s="2" t="s">
        <v>13</v>
      </c>
      <c r="E773" s="2" t="s">
        <v>1629</v>
      </c>
    </row>
    <row r="774" spans="1:5" x14ac:dyDescent="0.25">
      <c r="A774" s="2" t="str">
        <f>HYPERLINK("https://www.treecommerce.nl/messenger/photo.php?photo=edc20e1a07151deb60198680ffac6382","Photo")</f>
        <v>Photo</v>
      </c>
      <c r="B774" s="2">
        <v>1</v>
      </c>
      <c r="C774" s="2" t="s">
        <v>518</v>
      </c>
      <c r="D774" s="2" t="s">
        <v>13</v>
      </c>
      <c r="E774" s="2" t="s">
        <v>1630</v>
      </c>
    </row>
    <row r="775" spans="1:5" x14ac:dyDescent="0.25">
      <c r="A775" s="2" t="str">
        <f>HYPERLINK("https://www.treecommerce.nl/messenger/photo.php?photo=f0446b834084e9cdf8f94a98ac5e8598","Photo")</f>
        <v>Photo</v>
      </c>
      <c r="B775" s="2">
        <v>1</v>
      </c>
      <c r="C775" s="2" t="s">
        <v>518</v>
      </c>
      <c r="D775" s="2" t="s">
        <v>90</v>
      </c>
      <c r="E775" s="2" t="s">
        <v>1631</v>
      </c>
    </row>
    <row r="776" spans="1:5" x14ac:dyDescent="0.25">
      <c r="A776" s="2" t="str">
        <f>HYPERLINK("https://www.treecommerce.nl/messenger/photo.php?photo=dc403d6b46af549904a3fc300d050e56","Photo")</f>
        <v>Photo</v>
      </c>
      <c r="B776" s="2">
        <v>1</v>
      </c>
      <c r="C776" s="2" t="s">
        <v>518</v>
      </c>
      <c r="D776" s="2" t="s">
        <v>90</v>
      </c>
      <c r="E776" s="2" t="s">
        <v>1632</v>
      </c>
    </row>
    <row r="777" spans="1:5" x14ac:dyDescent="0.25">
      <c r="A777" s="2" t="str">
        <f>HYPERLINK("https://www.treecommerce.nl/messenger/photo.php?photo=477bf87f4019784a1b190d77d34afea7","Photo")</f>
        <v>Photo</v>
      </c>
      <c r="B777" s="2">
        <v>1</v>
      </c>
      <c r="C777" s="2" t="s">
        <v>518</v>
      </c>
      <c r="D777" s="2" t="s">
        <v>19</v>
      </c>
      <c r="E777" s="2" t="s">
        <v>1633</v>
      </c>
    </row>
    <row r="778" spans="1:5" x14ac:dyDescent="0.25">
      <c r="A778" s="2" t="str">
        <f>HYPERLINK("https://www.treecommerce.nl/messenger/photo.php?photo=032ce6c42eb8dd628ced3e31da36e993","Photo")</f>
        <v>Photo</v>
      </c>
      <c r="B778" s="2">
        <v>1</v>
      </c>
      <c r="C778" s="2" t="s">
        <v>518</v>
      </c>
      <c r="D778" s="2" t="s">
        <v>102</v>
      </c>
      <c r="E778" s="2" t="s">
        <v>1615</v>
      </c>
    </row>
    <row r="779" spans="1:5" x14ac:dyDescent="0.25">
      <c r="A779" s="2" t="str">
        <f>HYPERLINK("https://www.treecommerce.nl/messenger/photo.php?photo=9ad833174ce4c9439851001a6c670095","Photo")</f>
        <v>Photo</v>
      </c>
      <c r="B779" s="2">
        <v>1</v>
      </c>
      <c r="C779" s="2" t="s">
        <v>518</v>
      </c>
      <c r="D779" s="2" t="s">
        <v>102</v>
      </c>
      <c r="E779" s="2" t="s">
        <v>1616</v>
      </c>
    </row>
    <row r="780" spans="1:5" x14ac:dyDescent="0.25">
      <c r="A780" s="2" t="str">
        <f>HYPERLINK("https://www.treecommerce.nl/messenger/photo.php?photo=0dec9b3e577512d700e45dc4cf9648f9","Photo")</f>
        <v>Photo</v>
      </c>
      <c r="B780" s="2">
        <v>1</v>
      </c>
      <c r="C780" s="2" t="s">
        <v>518</v>
      </c>
      <c r="D780" s="2" t="s">
        <v>102</v>
      </c>
      <c r="E780" s="2" t="s">
        <v>1617</v>
      </c>
    </row>
    <row r="781" spans="1:5" x14ac:dyDescent="0.25">
      <c r="A781" s="2" t="str">
        <f>HYPERLINK("https://www.treecommerce.nl/messenger/photo.php?photo=4e7846471d4d0c57d328136fb61432e0","Photo")</f>
        <v>Photo</v>
      </c>
      <c r="B781" s="2">
        <v>3</v>
      </c>
      <c r="C781" s="2" t="s">
        <v>518</v>
      </c>
      <c r="D781" s="2" t="s">
        <v>102</v>
      </c>
      <c r="E781" s="2"/>
    </row>
    <row r="782" spans="1:5" x14ac:dyDescent="0.25">
      <c r="A782" s="2" t="str">
        <f>HYPERLINK("https://www.treecommerce.nl/messenger/photo.php?photo=7eba21084feeafd30678583184ca6729","Photo")</f>
        <v>Photo</v>
      </c>
      <c r="B782" s="2">
        <v>1</v>
      </c>
      <c r="C782" s="2" t="s">
        <v>518</v>
      </c>
      <c r="D782" s="2" t="s">
        <v>1672</v>
      </c>
      <c r="E782" s="2" t="s">
        <v>536</v>
      </c>
    </row>
    <row r="783" spans="1:5" x14ac:dyDescent="0.25">
      <c r="A783" s="2" t="str">
        <f>HYPERLINK("https://www.treecommerce.nl/messenger/photo.php?photo=09b118e17d5e50fad1b2eb42d072fa69","Photo")</f>
        <v>Photo</v>
      </c>
      <c r="B783" s="2">
        <v>1</v>
      </c>
      <c r="C783" s="2" t="s">
        <v>518</v>
      </c>
      <c r="D783" s="2" t="s">
        <v>1672</v>
      </c>
      <c r="E783" s="2" t="s">
        <v>537</v>
      </c>
    </row>
    <row r="784" spans="1:5" x14ac:dyDescent="0.25">
      <c r="A784" s="2" t="str">
        <f>HYPERLINK("https://www.treecommerce.nl/messenger/photo.php?photo=a5aee1dd094e8b1afad918c3715953fc","Photo")</f>
        <v>Photo</v>
      </c>
      <c r="B784" s="2">
        <v>1</v>
      </c>
      <c r="C784" s="2" t="s">
        <v>518</v>
      </c>
      <c r="D784" s="2" t="s">
        <v>1672</v>
      </c>
      <c r="E784" s="2" t="s">
        <v>538</v>
      </c>
    </row>
    <row r="785" spans="1:5" x14ac:dyDescent="0.25">
      <c r="A785" s="2" t="str">
        <f>HYPERLINK("https://www.treecommerce.nl/messenger/photo.php?photo=5630decbe4501a6eb80870d354102b67","Photo")</f>
        <v>Photo</v>
      </c>
      <c r="B785" s="2">
        <v>1</v>
      </c>
      <c r="C785" s="2" t="s">
        <v>518</v>
      </c>
      <c r="D785" s="2" t="s">
        <v>1672</v>
      </c>
      <c r="E785" s="2" t="s">
        <v>539</v>
      </c>
    </row>
    <row r="786" spans="1:5" x14ac:dyDescent="0.25">
      <c r="A786" s="2" t="str">
        <f>HYPERLINK("https://www.treecommerce.nl/messenger/photo.php?photo=4fd62e9db8e208f5d15708dea8a2366b","Photo")</f>
        <v>Photo</v>
      </c>
      <c r="B786" s="2">
        <v>1</v>
      </c>
      <c r="C786" s="2" t="s">
        <v>518</v>
      </c>
      <c r="D786" s="2" t="s">
        <v>240</v>
      </c>
      <c r="E786" s="2" t="s">
        <v>1618</v>
      </c>
    </row>
    <row r="787" spans="1:5" x14ac:dyDescent="0.25">
      <c r="A787" s="2" t="str">
        <f>HYPERLINK("https://www.treecommerce.nl/messenger/photo.php?photo=0ac40f8126bb0f60d276ada63f8b6dea","Photo")</f>
        <v>Photo</v>
      </c>
      <c r="B787" s="2">
        <v>1</v>
      </c>
      <c r="C787" s="2" t="s">
        <v>518</v>
      </c>
      <c r="D787" s="2" t="s">
        <v>33</v>
      </c>
      <c r="E787" s="2" t="s">
        <v>1634</v>
      </c>
    </row>
    <row r="788" spans="1:5" x14ac:dyDescent="0.25">
      <c r="A788" s="2" t="str">
        <f>HYPERLINK("https://www.treecommerce.nl/messenger/photo.php?photo=b9912583ab84326b8c2f38290d7f53cc","Photo")</f>
        <v>Photo</v>
      </c>
      <c r="B788" s="2">
        <v>1</v>
      </c>
      <c r="C788" s="2" t="s">
        <v>518</v>
      </c>
      <c r="D788" s="2" t="s">
        <v>243</v>
      </c>
      <c r="E788" s="2" t="s">
        <v>1619</v>
      </c>
    </row>
    <row r="789" spans="1:5" x14ac:dyDescent="0.25">
      <c r="A789" s="2" t="str">
        <f>HYPERLINK("https://www.treecommerce.nl/messenger/photo.php?photo=23344eca3e5ae021f42d52e5a21d0289","Photo")</f>
        <v>Photo</v>
      </c>
      <c r="B789" s="2">
        <v>1</v>
      </c>
      <c r="C789" s="2" t="s">
        <v>518</v>
      </c>
      <c r="D789" s="2" t="s">
        <v>243</v>
      </c>
      <c r="E789" s="2"/>
    </row>
    <row r="790" spans="1:5" x14ac:dyDescent="0.25">
      <c r="A790" s="2" t="str">
        <f>HYPERLINK("https://www.treecommerce.nl/messenger/photo.php?photo=eb6d2688632a58feb3805689275168f3","Photo")</f>
        <v>Photo</v>
      </c>
      <c r="B790" s="2">
        <v>1</v>
      </c>
      <c r="C790" s="2" t="s">
        <v>518</v>
      </c>
      <c r="D790" s="2" t="s">
        <v>1673</v>
      </c>
      <c r="E790" s="2" t="s">
        <v>1620</v>
      </c>
    </row>
    <row r="791" spans="1:5" x14ac:dyDescent="0.25">
      <c r="A791" s="2" t="str">
        <f>HYPERLINK("https://www.treecommerce.nl/messenger/photo.php?photo=890e3190dab08cdfe59a21aef5626e24","Photo")</f>
        <v>Photo</v>
      </c>
      <c r="B791" s="2">
        <v>1</v>
      </c>
      <c r="C791" s="2" t="s">
        <v>518</v>
      </c>
      <c r="D791" s="2" t="s">
        <v>1678</v>
      </c>
      <c r="E791" s="2" t="s">
        <v>1635</v>
      </c>
    </row>
    <row r="792" spans="1:5" x14ac:dyDescent="0.25">
      <c r="A792" s="2" t="str">
        <f>HYPERLINK("https://www.treecommerce.nl/messenger/photo.php?photo=0d0e8d9094042640955b89a1d4112865","Photo")</f>
        <v>Photo</v>
      </c>
      <c r="B792" s="2">
        <v>1</v>
      </c>
      <c r="C792" s="2" t="s">
        <v>518</v>
      </c>
      <c r="D792" s="2" t="s">
        <v>6</v>
      </c>
      <c r="E792" s="2" t="s">
        <v>1715</v>
      </c>
    </row>
    <row r="793" spans="1:5" x14ac:dyDescent="0.25">
      <c r="A793" s="2" t="str">
        <f>HYPERLINK("https://www.treecommerce.nl/messenger/photo.php?photo=10cc723d789ea5f186eae8949cfd5489","Photo")</f>
        <v>Photo</v>
      </c>
      <c r="B793" s="2">
        <v>1</v>
      </c>
      <c r="C793" s="2" t="s">
        <v>518</v>
      </c>
      <c r="D793" s="2" t="s">
        <v>6</v>
      </c>
      <c r="E793" s="2" t="s">
        <v>532</v>
      </c>
    </row>
    <row r="794" spans="1:5" x14ac:dyDescent="0.25">
      <c r="A794" s="2" t="str">
        <f>HYPERLINK("https://www.treecommerce.nl/messenger/photo.php?photo=1604bdcf3fb9c43dd592b9c57ff66356","Photo")</f>
        <v>Photo</v>
      </c>
      <c r="B794" s="2">
        <v>1</v>
      </c>
      <c r="C794" s="2" t="s">
        <v>518</v>
      </c>
      <c r="D794" s="2" t="s">
        <v>6</v>
      </c>
      <c r="E794" s="2" t="s">
        <v>533</v>
      </c>
    </row>
    <row r="795" spans="1:5" x14ac:dyDescent="0.25">
      <c r="A795" s="2" t="str">
        <f>HYPERLINK("https://www.treecommerce.nl/messenger/photo.php?photo=558c80932288565c3a12e79a8f327a1a","Photo")</f>
        <v>Photo</v>
      </c>
      <c r="B795" s="2">
        <v>1</v>
      </c>
      <c r="C795" s="2" t="s">
        <v>518</v>
      </c>
      <c r="D795" s="2" t="s">
        <v>6</v>
      </c>
      <c r="E795" s="2" t="s">
        <v>534</v>
      </c>
    </row>
    <row r="796" spans="1:5" x14ac:dyDescent="0.25">
      <c r="A796" s="2" t="str">
        <f>HYPERLINK("https://www.treecommerce.nl/messenger/photo.php?photo=848b8712bfd79fc442eb1d77e7a8116a","Photo")</f>
        <v>Photo</v>
      </c>
      <c r="B796" s="2">
        <v>1</v>
      </c>
      <c r="C796" s="2" t="s">
        <v>518</v>
      </c>
      <c r="D796" s="2" t="s">
        <v>6</v>
      </c>
      <c r="E796" s="2" t="s">
        <v>535</v>
      </c>
    </row>
    <row r="797" spans="1:5" x14ac:dyDescent="0.25">
      <c r="A797" s="2" t="str">
        <f>HYPERLINK("https://www.treecommerce.nl/messenger/photo.php?photo=29aecaf753f7071f4dfbfc9823f1c066","Photo")</f>
        <v>Photo</v>
      </c>
      <c r="B797" s="2">
        <v>1</v>
      </c>
      <c r="C797" s="2" t="s">
        <v>552</v>
      </c>
      <c r="D797" s="2" t="s">
        <v>6</v>
      </c>
      <c r="E797" s="2" t="s">
        <v>1716</v>
      </c>
    </row>
    <row r="798" spans="1:5" x14ac:dyDescent="0.25">
      <c r="A798" s="2" t="str">
        <f>HYPERLINK("https://www.treecommerce.nl/messenger/photo.php?photo=f0a6bf6ee8b395f74e4d365d29bbfd74","Photo")</f>
        <v>Photo</v>
      </c>
      <c r="B798" s="2">
        <v>1</v>
      </c>
      <c r="C798" s="2" t="s">
        <v>292</v>
      </c>
      <c r="D798" s="2" t="s">
        <v>23</v>
      </c>
      <c r="E798" s="2" t="s">
        <v>293</v>
      </c>
    </row>
    <row r="799" spans="1:5" x14ac:dyDescent="0.25">
      <c r="A799" s="2" t="str">
        <f>HYPERLINK("https://www.treecommerce.nl/messenger/photo.php?photo=40ce686c4b6e1bada5d453c1f843e8db","Photo")</f>
        <v>Photo</v>
      </c>
      <c r="B799" s="2">
        <v>1</v>
      </c>
      <c r="C799" s="2" t="s">
        <v>292</v>
      </c>
      <c r="D799" s="2" t="s">
        <v>23</v>
      </c>
      <c r="E799" s="2" t="s">
        <v>294</v>
      </c>
    </row>
    <row r="800" spans="1:5" x14ac:dyDescent="0.25">
      <c r="A800" s="2" t="str">
        <f>HYPERLINK("https://www.treecommerce.nl/messenger/photo.php?photo=bd91d1705cec68da0036046a9c0db2c0","Photo")</f>
        <v>Photo</v>
      </c>
      <c r="B800" s="2">
        <v>1</v>
      </c>
      <c r="C800" s="2" t="s">
        <v>292</v>
      </c>
      <c r="D800" s="2" t="s">
        <v>811</v>
      </c>
      <c r="E800" s="2" t="s">
        <v>1309</v>
      </c>
    </row>
    <row r="801" spans="1:5" x14ac:dyDescent="0.25">
      <c r="A801" s="2" t="str">
        <f>HYPERLINK("https://www.treecommerce.nl/messenger/photo.php?photo=046fcd93e240e54bf7843965ae5ffd43","Photo")</f>
        <v>Photo</v>
      </c>
      <c r="B801" s="2">
        <v>1</v>
      </c>
      <c r="C801" s="2" t="s">
        <v>620</v>
      </c>
      <c r="D801" s="2" t="s">
        <v>621</v>
      </c>
      <c r="E801" s="2" t="s">
        <v>622</v>
      </c>
    </row>
    <row r="802" spans="1:5" x14ac:dyDescent="0.25">
      <c r="A802" s="2" t="str">
        <f>HYPERLINK("https://www.treecommerce.nl/messenger/photo.php?photo=046fcd93e240e54bf7843965ae5ffd43","Photo")</f>
        <v>Photo</v>
      </c>
      <c r="B802" s="2">
        <v>1</v>
      </c>
      <c r="C802" s="2" t="s">
        <v>620</v>
      </c>
      <c r="D802" s="2" t="s">
        <v>621</v>
      </c>
      <c r="E802" s="2" t="s">
        <v>623</v>
      </c>
    </row>
    <row r="803" spans="1:5" x14ac:dyDescent="0.25">
      <c r="A803" s="2" t="str">
        <f>HYPERLINK("https://www.treecommerce.nl/messenger/photo.php?photo=fbc8a2c0866e28cedf187483e50f12b0","Photo")</f>
        <v>Photo</v>
      </c>
      <c r="B803" s="2">
        <v>1</v>
      </c>
      <c r="C803" s="2" t="s">
        <v>620</v>
      </c>
      <c r="D803" s="2" t="s">
        <v>811</v>
      </c>
      <c r="E803" s="2" t="s">
        <v>1312</v>
      </c>
    </row>
    <row r="804" spans="1:5" x14ac:dyDescent="0.25">
      <c r="A804" s="2" t="str">
        <f>HYPERLINK("https://www.treecommerce.nl/messenger/photo.php?photo=4973fc4cd9e34d01ef53cac7f0bcdba0","Photo")</f>
        <v>Photo</v>
      </c>
      <c r="B804" s="2">
        <v>1</v>
      </c>
      <c r="C804" s="2" t="s">
        <v>620</v>
      </c>
      <c r="D804" s="2" t="s">
        <v>740</v>
      </c>
      <c r="E804" s="2" t="s">
        <v>1310</v>
      </c>
    </row>
    <row r="805" spans="1:5" x14ac:dyDescent="0.25">
      <c r="A805" s="2" t="str">
        <f>HYPERLINK("https://www.treecommerce.nl/messenger/photo.php?photo=d68af390ac5fb6c2dcf556c424b08886","Photo")</f>
        <v>Photo</v>
      </c>
      <c r="B805" s="2">
        <v>1</v>
      </c>
      <c r="C805" s="2" t="s">
        <v>620</v>
      </c>
      <c r="D805" s="2" t="s">
        <v>740</v>
      </c>
      <c r="E805" s="2" t="s">
        <v>1311</v>
      </c>
    </row>
    <row r="806" spans="1:5" x14ac:dyDescent="0.25">
      <c r="A806" s="2" t="str">
        <f>HYPERLINK("https://www.treecommerce.nl/messenger/photo.php?photo=474f6e149e73648473894c4bc31a75ae","Photo")</f>
        <v>Photo</v>
      </c>
      <c r="B806" s="2">
        <v>1</v>
      </c>
      <c r="C806" s="2" t="s">
        <v>295</v>
      </c>
      <c r="D806" s="2" t="s">
        <v>90</v>
      </c>
      <c r="E806" s="2"/>
    </row>
    <row r="807" spans="1:5" x14ac:dyDescent="0.25">
      <c r="A807" s="2" t="str">
        <f>HYPERLINK("https://www.treecommerce.nl/messenger/photo.php?photo=2b365266d6cae3a5f69b950c97eddbb1","Photo")</f>
        <v>Photo</v>
      </c>
      <c r="B807" s="2">
        <v>1</v>
      </c>
      <c r="C807" s="2" t="s">
        <v>295</v>
      </c>
      <c r="D807" s="2" t="s">
        <v>33</v>
      </c>
      <c r="E807" s="2" t="s">
        <v>1313</v>
      </c>
    </row>
    <row r="808" spans="1:5" x14ac:dyDescent="0.25">
      <c r="A808" s="2" t="str">
        <f>HYPERLINK("https://www.treecommerce.nl/messenger/photo.php?photo=03b96bb83a8397f8d8027190b980551e","Photo")</f>
        <v>Photo</v>
      </c>
      <c r="B808" s="2">
        <v>1</v>
      </c>
      <c r="C808" s="2" t="s">
        <v>1314</v>
      </c>
      <c r="D808" s="2" t="s">
        <v>23</v>
      </c>
      <c r="E808" s="2" t="s">
        <v>1315</v>
      </c>
    </row>
    <row r="809" spans="1:5" x14ac:dyDescent="0.25">
      <c r="A809" s="2" t="str">
        <f>HYPERLINK("https://www.treecommerce.nl/messenger/photo.php?photo=27a8da27d86cb6b49fb1085982ad6a8f","Photo")</f>
        <v>Photo</v>
      </c>
      <c r="B809" s="2">
        <v>1</v>
      </c>
      <c r="C809" s="2" t="s">
        <v>1314</v>
      </c>
      <c r="D809" s="2" t="s">
        <v>23</v>
      </c>
      <c r="E809" s="2" t="s">
        <v>1316</v>
      </c>
    </row>
    <row r="810" spans="1:5" x14ac:dyDescent="0.25">
      <c r="A810" s="2" t="str">
        <f>HYPERLINK("https://www.treecommerce.nl/messenger/photo.php?photo=5ca0879d355021974b6c6542f690e1d1","Photo")</f>
        <v>Photo</v>
      </c>
      <c r="B810" s="2">
        <v>1</v>
      </c>
      <c r="C810" s="2" t="s">
        <v>299</v>
      </c>
      <c r="D810" s="2" t="s">
        <v>13</v>
      </c>
      <c r="E810" s="2" t="s">
        <v>300</v>
      </c>
    </row>
    <row r="811" spans="1:5" x14ac:dyDescent="0.25">
      <c r="A811" s="2" t="str">
        <f>HYPERLINK("https://www.treecommerce.nl/messenger/photo.php?photo=5a50fdb61c41be1044756a09f380b40c","Photo")</f>
        <v>Photo</v>
      </c>
      <c r="B811" s="2">
        <v>1</v>
      </c>
      <c r="C811" s="2" t="s">
        <v>299</v>
      </c>
      <c r="D811" s="2" t="s">
        <v>33</v>
      </c>
      <c r="E811" s="2" t="s">
        <v>1320</v>
      </c>
    </row>
    <row r="812" spans="1:5" x14ac:dyDescent="0.25">
      <c r="A812" s="2" t="str">
        <f>HYPERLINK("https://www.treecommerce.nl/messenger/photo.php?photo=8c9cc9ba028d43eee38ed6754a44af7d","Photo")</f>
        <v>Photo</v>
      </c>
      <c r="B812" s="2">
        <v>1</v>
      </c>
      <c r="C812" s="2" t="s">
        <v>296</v>
      </c>
      <c r="D812" s="2" t="s">
        <v>23</v>
      </c>
      <c r="E812" s="2" t="s">
        <v>297</v>
      </c>
    </row>
    <row r="813" spans="1:5" x14ac:dyDescent="0.25">
      <c r="A813" s="2" t="str">
        <f>HYPERLINK("https://www.treecommerce.nl/messenger/photo.php?photo=210a51790bb9fdd3a17c000ad9d41ae7","Photo")</f>
        <v>Photo</v>
      </c>
      <c r="B813" s="2">
        <v>1</v>
      </c>
      <c r="C813" s="2" t="s">
        <v>296</v>
      </c>
      <c r="D813" s="2" t="s">
        <v>90</v>
      </c>
      <c r="E813" s="2" t="s">
        <v>298</v>
      </c>
    </row>
    <row r="814" spans="1:5" x14ac:dyDescent="0.25">
      <c r="A814" s="2" t="str">
        <f>HYPERLINK("https://www.treecommerce.nl/messenger/photo.php?photo=0c981fa9f95b1e15f81b3f46379e9a8e","Photo")</f>
        <v>Photo</v>
      </c>
      <c r="B814" s="2">
        <v>1</v>
      </c>
      <c r="C814" s="2" t="s">
        <v>296</v>
      </c>
      <c r="D814" s="2" t="s">
        <v>11</v>
      </c>
      <c r="E814" s="2" t="s">
        <v>1317</v>
      </c>
    </row>
    <row r="815" spans="1:5" x14ac:dyDescent="0.25">
      <c r="A815" s="2" t="str">
        <f>HYPERLINK("https://www.treecommerce.nl/messenger/photo.php?photo=b80512f47e622cbb8244e4c6b0a746a0","Photo")</f>
        <v>Photo</v>
      </c>
      <c r="B815" s="2">
        <v>1</v>
      </c>
      <c r="C815" s="2" t="s">
        <v>296</v>
      </c>
      <c r="D815" s="2" t="s">
        <v>23</v>
      </c>
      <c r="E815" s="2" t="s">
        <v>1318</v>
      </c>
    </row>
    <row r="816" spans="1:5" x14ac:dyDescent="0.25">
      <c r="A816" s="2" t="str">
        <f>HYPERLINK("https://www.treecommerce.nl/messenger/photo.php?photo=59cb06d4392127c26836ad263339bcce","Photo")</f>
        <v>Photo</v>
      </c>
      <c r="B816" s="2">
        <v>1</v>
      </c>
      <c r="C816" s="2" t="s">
        <v>296</v>
      </c>
      <c r="D816" s="2" t="s">
        <v>13</v>
      </c>
      <c r="E816" s="2" t="s">
        <v>1319</v>
      </c>
    </row>
    <row r="817" spans="1:5" x14ac:dyDescent="0.25">
      <c r="A817" s="2" t="str">
        <f>HYPERLINK("https://www.treecommerce.nl/messenger/photo.php?photo=9740f4d10ef7fc43963b823502b34d41","Photo")</f>
        <v>Photo</v>
      </c>
      <c r="B817" s="2">
        <v>1</v>
      </c>
      <c r="C817" s="2" t="s">
        <v>296</v>
      </c>
      <c r="D817" s="2" t="s">
        <v>1672</v>
      </c>
      <c r="E817" s="2"/>
    </row>
    <row r="818" spans="1:5" x14ac:dyDescent="0.25">
      <c r="A818" s="2" t="str">
        <f>HYPERLINK("https://www.treecommerce.nl/messenger/photo.php?photo=8c23051cbe3792a78b94e6ab5224109e","Photo")</f>
        <v>Photo</v>
      </c>
      <c r="B818" s="2">
        <v>1</v>
      </c>
      <c r="C818" s="2" t="s">
        <v>1321</v>
      </c>
      <c r="D818" s="2" t="s">
        <v>827</v>
      </c>
      <c r="E818" s="2" t="s">
        <v>1083</v>
      </c>
    </row>
    <row r="819" spans="1:5" x14ac:dyDescent="0.25">
      <c r="A819" s="2" t="str">
        <f>HYPERLINK("https://www.treecommerce.nl/messenger/photo.php?photo=5c40063d2f847ea8f2c33a67a26b4ee8","Photo")</f>
        <v>Photo</v>
      </c>
      <c r="B819" s="2">
        <v>1</v>
      </c>
      <c r="C819" s="2" t="s">
        <v>301</v>
      </c>
      <c r="D819" s="2" t="s">
        <v>23</v>
      </c>
      <c r="E819" s="2" t="s">
        <v>302</v>
      </c>
    </row>
    <row r="820" spans="1:5" x14ac:dyDescent="0.25">
      <c r="A820" s="2" t="str">
        <f>HYPERLINK("https://www.treecommerce.nl/messenger/photo.php?photo=4e522a9a222fc302fa88ef6b140af268","Photo")</f>
        <v>Photo</v>
      </c>
      <c r="B820" s="2">
        <v>1</v>
      </c>
      <c r="C820" s="2" t="s">
        <v>301</v>
      </c>
      <c r="D820" s="2" t="s">
        <v>23</v>
      </c>
      <c r="E820" s="2" t="s">
        <v>303</v>
      </c>
    </row>
    <row r="821" spans="1:5" x14ac:dyDescent="0.25">
      <c r="A821" s="2" t="str">
        <f>HYPERLINK("https://www.treecommerce.nl/messenger/photo.php?photo=12ef410a614351d5a4904b0f664f050e","Photo")</f>
        <v>Photo</v>
      </c>
      <c r="B821" s="2">
        <v>1</v>
      </c>
      <c r="C821" s="2" t="s">
        <v>301</v>
      </c>
      <c r="D821" s="2" t="s">
        <v>13</v>
      </c>
      <c r="E821" s="2" t="s">
        <v>304</v>
      </c>
    </row>
    <row r="822" spans="1:5" x14ac:dyDescent="0.25">
      <c r="A822" s="2" t="str">
        <f>HYPERLINK("https://www.treecommerce.nl/messenger/photo.php?photo=29960523f6a853f39c18d4381040e15f","Photo")</f>
        <v>Photo</v>
      </c>
      <c r="B822" s="2">
        <v>1</v>
      </c>
      <c r="C822" s="2" t="s">
        <v>301</v>
      </c>
      <c r="D822" s="2" t="s">
        <v>87</v>
      </c>
      <c r="E822" s="2" t="s">
        <v>1322</v>
      </c>
    </row>
    <row r="823" spans="1:5" x14ac:dyDescent="0.25">
      <c r="A823" s="2" t="str">
        <f>HYPERLINK("https://www.treecommerce.nl/messenger/photo.php?photo=013e5ce5a1b9929f5fbd9aefb95dcfc8","Photo")</f>
        <v>Photo</v>
      </c>
      <c r="B823" s="2">
        <v>1</v>
      </c>
      <c r="C823" s="2" t="s">
        <v>577</v>
      </c>
      <c r="D823" s="2" t="s">
        <v>243</v>
      </c>
      <c r="E823" s="2" t="s">
        <v>578</v>
      </c>
    </row>
    <row r="824" spans="1:5" x14ac:dyDescent="0.25">
      <c r="A824" s="2" t="str">
        <f>HYPERLINK("https://www.treecommerce.nl/messenger/photo.php?photo=ab7972dad35cd47e394a4757717fb4ce","Photo")</f>
        <v>Photo</v>
      </c>
      <c r="B824" s="2">
        <v>1</v>
      </c>
      <c r="C824" s="2" t="s">
        <v>1323</v>
      </c>
      <c r="D824" s="2" t="s">
        <v>23</v>
      </c>
      <c r="E824" s="2" t="s">
        <v>1324</v>
      </c>
    </row>
    <row r="825" spans="1:5" x14ac:dyDescent="0.25">
      <c r="A825" s="2" t="str">
        <f>HYPERLINK("https://www.treecommerce.nl/messenger/photo.php?photo=58caa9c5e03ab5eb5d9a90b1a351ee5d","Photo")</f>
        <v>Photo</v>
      </c>
      <c r="B825" s="2">
        <v>1</v>
      </c>
      <c r="C825" s="2" t="s">
        <v>305</v>
      </c>
      <c r="D825" s="2" t="s">
        <v>6</v>
      </c>
      <c r="E825" s="2" t="s">
        <v>306</v>
      </c>
    </row>
    <row r="826" spans="1:5" x14ac:dyDescent="0.25">
      <c r="A826" s="2" t="str">
        <f>HYPERLINK("https://www.treecommerce.nl/messenger/photo.php?photo=50448f45587d5355a31d1baab883c88e","Photo")</f>
        <v>Photo</v>
      </c>
      <c r="B826" s="2">
        <v>1</v>
      </c>
      <c r="C826" s="2" t="s">
        <v>307</v>
      </c>
      <c r="D826" s="2" t="s">
        <v>90</v>
      </c>
      <c r="E826" s="2" t="s">
        <v>308</v>
      </c>
    </row>
    <row r="827" spans="1:5" x14ac:dyDescent="0.25">
      <c r="A827" s="2" t="str">
        <f>HYPERLINK("https://www.treecommerce.nl/messenger/photo.php?photo=2a6254d25d1111e4f8048eeb67ca76c9","Photo")</f>
        <v>Photo</v>
      </c>
      <c r="B827" s="2">
        <v>1</v>
      </c>
      <c r="C827" s="2" t="s">
        <v>307</v>
      </c>
      <c r="D827" s="2" t="s">
        <v>1019</v>
      </c>
      <c r="E827" s="2" t="s">
        <v>1325</v>
      </c>
    </row>
    <row r="828" spans="1:5" x14ac:dyDescent="0.25">
      <c r="A828" s="2" t="str">
        <f>HYPERLINK("https://www.treecommerce.nl/messenger/photo.php?photo=87c42b1daaab46a9731fa5628e6c8fec","Photo")</f>
        <v>Photo</v>
      </c>
      <c r="B828" s="2">
        <v>1</v>
      </c>
      <c r="C828" s="2" t="s">
        <v>307</v>
      </c>
      <c r="D828" s="2" t="s">
        <v>72</v>
      </c>
      <c r="E828" s="2" t="s">
        <v>1326</v>
      </c>
    </row>
    <row r="829" spans="1:5" x14ac:dyDescent="0.25">
      <c r="A829" s="2" t="str">
        <f>HYPERLINK("https://www.treecommerce.nl/messenger/photo.php?photo=0e7bbc7857a707415a5a90c1188ea8f9","Photo")</f>
        <v>Photo</v>
      </c>
      <c r="B829" s="2">
        <v>1</v>
      </c>
      <c r="C829" s="2" t="s">
        <v>307</v>
      </c>
      <c r="D829" s="2" t="s">
        <v>72</v>
      </c>
      <c r="E829" s="2" t="s">
        <v>1327</v>
      </c>
    </row>
    <row r="830" spans="1:5" x14ac:dyDescent="0.25">
      <c r="A830" s="2" t="str">
        <f>HYPERLINK("https://www.treecommerce.nl/messenger/photo.php?photo=5f8d48ab85ab5f240619605fde2d2f37","Photo")</f>
        <v>Photo</v>
      </c>
      <c r="B830" s="2">
        <v>5</v>
      </c>
      <c r="C830" s="2" t="s">
        <v>1328</v>
      </c>
      <c r="D830" s="2" t="s">
        <v>746</v>
      </c>
      <c r="E830" s="2" t="s">
        <v>1329</v>
      </c>
    </row>
    <row r="831" spans="1:5" x14ac:dyDescent="0.25">
      <c r="A831" s="2" t="str">
        <f>HYPERLINK("https://www.treecommerce.nl/messenger/photo.php?photo=12a4f3b4a6ecf355a94b1cdce3e97d7f","Photo")</f>
        <v>Photo</v>
      </c>
      <c r="B831" s="2">
        <v>1</v>
      </c>
      <c r="C831" s="2" t="s">
        <v>1328</v>
      </c>
      <c r="D831" s="2" t="s">
        <v>1133</v>
      </c>
      <c r="E831" s="2" t="s">
        <v>1330</v>
      </c>
    </row>
    <row r="832" spans="1:5" x14ac:dyDescent="0.25">
      <c r="A832" s="2" t="str">
        <f>HYPERLINK("https://www.treecommerce.nl/messenger/photo.php?photo=042750474a54bcc02ddfa25960caed4e","Photo")</f>
        <v>Photo</v>
      </c>
      <c r="B832" s="2">
        <v>1</v>
      </c>
      <c r="C832" s="2" t="s">
        <v>1328</v>
      </c>
      <c r="D832" s="2" t="s">
        <v>72</v>
      </c>
      <c r="E832" s="2" t="s">
        <v>1135</v>
      </c>
    </row>
    <row r="833" spans="1:5" x14ac:dyDescent="0.25">
      <c r="A833" s="2" t="str">
        <f>HYPERLINK("https://www.treecommerce.nl/messenger/photo.php?photo=27782370a42abf4e540ee96e31dc54dd","Photo")</f>
        <v>Photo</v>
      </c>
      <c r="B833" s="2">
        <v>1</v>
      </c>
      <c r="C833" s="2" t="s">
        <v>1328</v>
      </c>
      <c r="D833" s="2" t="s">
        <v>72</v>
      </c>
      <c r="E833" s="2" t="s">
        <v>783</v>
      </c>
    </row>
    <row r="834" spans="1:5" x14ac:dyDescent="0.25">
      <c r="A834" s="2" t="str">
        <f>HYPERLINK("https://www.treecommerce.nl/messenger/photo.php?photo=91923eeca5db607be0a0e1c29d928bb3","Photo")</f>
        <v>Photo</v>
      </c>
      <c r="B834" s="2">
        <v>1</v>
      </c>
      <c r="C834" s="2" t="s">
        <v>309</v>
      </c>
      <c r="D834" s="2" t="s">
        <v>37</v>
      </c>
      <c r="E834" s="2" t="s">
        <v>310</v>
      </c>
    </row>
    <row r="835" spans="1:5" x14ac:dyDescent="0.25">
      <c r="A835" s="2" t="str">
        <f>HYPERLINK("https://www.treecommerce.nl/messenger/photo.php?photo=8c18ec13bf8cc1e57a529875f4d3f4b0","Photo")</f>
        <v>Photo</v>
      </c>
      <c r="B835" s="2">
        <v>1</v>
      </c>
      <c r="C835" s="2" t="s">
        <v>1331</v>
      </c>
      <c r="D835" s="2" t="s">
        <v>243</v>
      </c>
      <c r="E835" s="2"/>
    </row>
    <row r="836" spans="1:5" x14ac:dyDescent="0.25">
      <c r="A836" s="2" t="str">
        <f>HYPERLINK("https://www.treecommerce.nl/messenger/photo.php?photo=5a427bc171e35d73638bfed3d67e959d","Photo")</f>
        <v>Photo</v>
      </c>
      <c r="B836" s="2">
        <v>1</v>
      </c>
      <c r="C836" s="2" t="s">
        <v>311</v>
      </c>
      <c r="D836" s="2" t="s">
        <v>13</v>
      </c>
      <c r="E836" s="2" t="s">
        <v>312</v>
      </c>
    </row>
    <row r="837" spans="1:5" x14ac:dyDescent="0.25">
      <c r="A837" s="2" t="str">
        <f>HYPERLINK("https://www.treecommerce.nl/messenger/photo.php?photo=9a5d3cce7d6863dff6f1dbf45507f303","Photo")</f>
        <v>Photo</v>
      </c>
      <c r="B837" s="2">
        <v>1</v>
      </c>
      <c r="C837" s="2" t="s">
        <v>1332</v>
      </c>
      <c r="D837" s="2" t="s">
        <v>11</v>
      </c>
      <c r="E837" s="2" t="s">
        <v>1333</v>
      </c>
    </row>
    <row r="838" spans="1:5" x14ac:dyDescent="0.25">
      <c r="A838" s="2" t="str">
        <f>HYPERLINK("https://www.treecommerce.nl/messenger/photo.php?photo=9134d7c82ac8926cf58c1a1bf4dc882b","Photo")</f>
        <v>Photo</v>
      </c>
      <c r="B838" s="2">
        <v>1</v>
      </c>
      <c r="C838" s="2" t="s">
        <v>313</v>
      </c>
      <c r="D838" s="2" t="s">
        <v>90</v>
      </c>
      <c r="E838" s="2" t="s">
        <v>314</v>
      </c>
    </row>
    <row r="839" spans="1:5" x14ac:dyDescent="0.25">
      <c r="A839" s="2" t="str">
        <f>HYPERLINK("https://www.treecommerce.nl/messenger/photo.php?photo=6e7e8256742c13fbb4fc6e62a6361a0c","Photo")</f>
        <v>Photo</v>
      </c>
      <c r="B839" s="2">
        <v>1</v>
      </c>
      <c r="C839" s="2" t="s">
        <v>319</v>
      </c>
      <c r="D839" s="2" t="s">
        <v>90</v>
      </c>
      <c r="E839" s="2" t="s">
        <v>320</v>
      </c>
    </row>
    <row r="840" spans="1:5" x14ac:dyDescent="0.25">
      <c r="A840" s="2" t="str">
        <f>HYPERLINK("https://www.treecommerce.nl/messenger/photo.php?photo=1171692b0f601da04f565e577925af2e","Photo")</f>
        <v>Photo</v>
      </c>
      <c r="B840" s="2">
        <v>1</v>
      </c>
      <c r="C840" s="2" t="s">
        <v>321</v>
      </c>
      <c r="D840" s="2" t="s">
        <v>19</v>
      </c>
      <c r="E840" s="2" t="s">
        <v>322</v>
      </c>
    </row>
    <row r="841" spans="1:5" x14ac:dyDescent="0.25">
      <c r="A841" s="2" t="str">
        <f>HYPERLINK("https://www.treecommerce.nl/messenger/photo.php?photo=b04593932f9f581989a1d8e74840f1d8","Photo")</f>
        <v>Photo</v>
      </c>
      <c r="B841" s="2">
        <v>1</v>
      </c>
      <c r="C841" s="2" t="s">
        <v>323</v>
      </c>
      <c r="D841" s="2" t="s">
        <v>23</v>
      </c>
      <c r="E841" s="2" t="s">
        <v>324</v>
      </c>
    </row>
    <row r="842" spans="1:5" x14ac:dyDescent="0.25">
      <c r="A842" s="2" t="str">
        <f>HYPERLINK("https://www.treecommerce.nl/messenger/photo.php?photo=98b9a43b7bcd2fd39fbb7b00bd2c7a49","Photo")</f>
        <v>Photo</v>
      </c>
      <c r="B842" s="2">
        <v>1</v>
      </c>
      <c r="C842" s="2" t="s">
        <v>323</v>
      </c>
      <c r="D842" s="2" t="s">
        <v>19</v>
      </c>
      <c r="E842" s="2" t="s">
        <v>325</v>
      </c>
    </row>
    <row r="843" spans="1:5" x14ac:dyDescent="0.25">
      <c r="A843" s="2" t="str">
        <f>HYPERLINK("https://www.treecommerce.nl/messenger/photo.php?photo=515dc90871524bb1fd3675afa168d0ae","Photo")</f>
        <v>Photo</v>
      </c>
      <c r="B843" s="2">
        <v>1</v>
      </c>
      <c r="C843" s="2" t="s">
        <v>315</v>
      </c>
      <c r="D843" s="2" t="s">
        <v>72</v>
      </c>
      <c r="E843" s="2" t="s">
        <v>316</v>
      </c>
    </row>
    <row r="844" spans="1:5" x14ac:dyDescent="0.25">
      <c r="A844" s="2" t="str">
        <f>HYPERLINK("https://www.treecommerce.nl/messenger/photo.php?photo=02bc8eb0563d20b2b28cb14e6260fd8c","Photo")</f>
        <v>Photo</v>
      </c>
      <c r="B844" s="2">
        <v>1</v>
      </c>
      <c r="C844" s="2" t="s">
        <v>315</v>
      </c>
      <c r="D844" s="2" t="s">
        <v>11</v>
      </c>
      <c r="E844" s="2" t="s">
        <v>317</v>
      </c>
    </row>
    <row r="845" spans="1:5" x14ac:dyDescent="0.25">
      <c r="A845" s="2" t="str">
        <f>HYPERLINK("https://www.treecommerce.nl/messenger/photo.php?photo=0d4cd4325f23df9c16a9c12bfbbdd9f5","Photo")</f>
        <v>Photo</v>
      </c>
      <c r="B845" s="2">
        <v>1</v>
      </c>
      <c r="C845" s="2" t="s">
        <v>315</v>
      </c>
      <c r="D845" s="2" t="s">
        <v>37</v>
      </c>
      <c r="E845" s="2" t="s">
        <v>318</v>
      </c>
    </row>
    <row r="846" spans="1:5" x14ac:dyDescent="0.25">
      <c r="A846" s="2" t="str">
        <f>HYPERLINK("https://www.treecommerce.nl/messenger/photo.php?photo=0912415a40501b2d63503dccc52c9f99","Photo")</f>
        <v>Photo</v>
      </c>
      <c r="B846" s="2">
        <v>1</v>
      </c>
      <c r="C846" s="2" t="s">
        <v>315</v>
      </c>
      <c r="D846" s="2" t="s">
        <v>809</v>
      </c>
      <c r="E846" s="2" t="s">
        <v>1334</v>
      </c>
    </row>
    <row r="847" spans="1:5" x14ac:dyDescent="0.25">
      <c r="A847" s="2" t="str">
        <f>HYPERLINK("https://www.treecommerce.nl/messenger/photo.php?photo=1b9ce7858f61663e166e82f4e7611039","Photo")</f>
        <v>Photo</v>
      </c>
      <c r="B847" s="2">
        <v>1</v>
      </c>
      <c r="C847" s="2" t="s">
        <v>315</v>
      </c>
      <c r="D847" s="2" t="s">
        <v>90</v>
      </c>
      <c r="E847" s="2" t="s">
        <v>1335</v>
      </c>
    </row>
    <row r="848" spans="1:5" x14ac:dyDescent="0.25">
      <c r="A848" s="2" t="str">
        <f>HYPERLINK("https://www.treecommerce.nl/messenger/photo.php?photo=6054d85ceb1959f2056d216ed1901d60","Photo")</f>
        <v>Photo</v>
      </c>
      <c r="B848" s="2">
        <v>1</v>
      </c>
      <c r="C848" s="2" t="s">
        <v>315</v>
      </c>
      <c r="D848" s="2" t="s">
        <v>19</v>
      </c>
      <c r="E848" s="2" t="s">
        <v>1336</v>
      </c>
    </row>
    <row r="849" spans="1:5" x14ac:dyDescent="0.25">
      <c r="A849" s="2" t="str">
        <f>HYPERLINK("https://www.treecommerce.nl/messenger/photo.php?photo=e0c8152a4c4cb9c46360cb229f30e497","Photo")</f>
        <v>Photo</v>
      </c>
      <c r="B849" s="2">
        <v>1</v>
      </c>
      <c r="C849" s="2" t="s">
        <v>1337</v>
      </c>
      <c r="D849" s="2" t="s">
        <v>840</v>
      </c>
      <c r="E849" s="2" t="s">
        <v>1338</v>
      </c>
    </row>
    <row r="850" spans="1:5" x14ac:dyDescent="0.25">
      <c r="A850" s="2" t="str">
        <f>HYPERLINK("https://www.treecommerce.nl/messenger/photo.php?photo=e2079c8339398cc75844933a5ef7884f","Photo")</f>
        <v>Photo</v>
      </c>
      <c r="B850" s="2">
        <v>1</v>
      </c>
      <c r="C850" s="2" t="s">
        <v>1339</v>
      </c>
      <c r="D850" s="2" t="s">
        <v>811</v>
      </c>
      <c r="E850" s="2" t="s">
        <v>1340</v>
      </c>
    </row>
    <row r="851" spans="1:5" x14ac:dyDescent="0.25">
      <c r="A851" s="2" t="str">
        <f>HYPERLINK("https://www.treecommerce.nl/messenger/photo.php?photo=8f719c5fb1d2f967d12de9d75f8032a5","Photo")</f>
        <v>Photo</v>
      </c>
      <c r="B851" s="2">
        <v>1</v>
      </c>
      <c r="C851" s="2" t="s">
        <v>1341</v>
      </c>
      <c r="D851" s="2" t="s">
        <v>23</v>
      </c>
      <c r="E851" s="2" t="s">
        <v>1342</v>
      </c>
    </row>
    <row r="852" spans="1:5" x14ac:dyDescent="0.25">
      <c r="A852" s="2" t="str">
        <f>HYPERLINK("https://www.treecommerce.nl/messenger/photo.php?photo=5716cf537cfb372b990a555a518a8a78","Photo")</f>
        <v>Photo</v>
      </c>
      <c r="B852" s="2">
        <v>1</v>
      </c>
      <c r="C852" s="2" t="s">
        <v>326</v>
      </c>
      <c r="D852" s="2" t="s">
        <v>127</v>
      </c>
      <c r="E852" s="2" t="s">
        <v>327</v>
      </c>
    </row>
    <row r="853" spans="1:5" x14ac:dyDescent="0.25">
      <c r="A853" s="2" t="str">
        <f>HYPERLINK("https://www.treecommerce.nl/messenger/photo.php?photo=568ddba80035740922158f5ff06b97dd","Photo")</f>
        <v>Photo</v>
      </c>
      <c r="B853" s="2">
        <v>1</v>
      </c>
      <c r="C853" s="2" t="s">
        <v>326</v>
      </c>
      <c r="D853" s="2" t="s">
        <v>37</v>
      </c>
      <c r="E853" s="2" t="s">
        <v>328</v>
      </c>
    </row>
    <row r="854" spans="1:5" x14ac:dyDescent="0.25">
      <c r="A854" s="2" t="str">
        <f>HYPERLINK("https://www.treecommerce.nl/messenger/photo.php?photo=544112b0dd0dfedd6fd7a7ea77fd40ef","Photo")</f>
        <v>Photo</v>
      </c>
      <c r="B854" s="2">
        <v>1</v>
      </c>
      <c r="C854" s="2" t="s">
        <v>326</v>
      </c>
      <c r="D854" s="2" t="s">
        <v>72</v>
      </c>
      <c r="E854" s="2" t="s">
        <v>1343</v>
      </c>
    </row>
    <row r="855" spans="1:5" x14ac:dyDescent="0.25">
      <c r="A855" s="2" t="str">
        <f>HYPERLINK("https://www.treecommerce.nl/messenger/photo.php?photo=a3c39d80e041cc4abb1b048be475fbe8","Photo")</f>
        <v>Photo</v>
      </c>
      <c r="B855" s="2">
        <v>1</v>
      </c>
      <c r="C855" s="2" t="s">
        <v>326</v>
      </c>
      <c r="D855" s="2" t="s">
        <v>13</v>
      </c>
      <c r="E855" s="2" t="s">
        <v>1344</v>
      </c>
    </row>
    <row r="856" spans="1:5" x14ac:dyDescent="0.25">
      <c r="A856" s="2" t="str">
        <f>HYPERLINK("https://www.treecommerce.nl/messenger/photo.php?photo=3a54d9fda2de38e5ebf9185505a6ee5b","Photo")</f>
        <v>Photo</v>
      </c>
      <c r="B856" s="2">
        <v>1</v>
      </c>
      <c r="C856" s="2" t="s">
        <v>326</v>
      </c>
      <c r="D856" s="2" t="s">
        <v>13</v>
      </c>
      <c r="E856" s="2" t="s">
        <v>1345</v>
      </c>
    </row>
    <row r="857" spans="1:5" x14ac:dyDescent="0.25">
      <c r="A857" s="2" t="str">
        <f>HYPERLINK("https://www.treecommerce.nl/messenger/photo.php?photo=0719d4276170eb8a12e7380e30727ec7","Photo")</f>
        <v>Photo</v>
      </c>
      <c r="B857" s="2">
        <v>1</v>
      </c>
      <c r="C857" s="2" t="s">
        <v>326</v>
      </c>
      <c r="D857" s="2" t="s">
        <v>90</v>
      </c>
      <c r="E857" s="2" t="s">
        <v>1346</v>
      </c>
    </row>
    <row r="858" spans="1:5" x14ac:dyDescent="0.25">
      <c r="A858" s="2" t="str">
        <f>HYPERLINK("https://www.treecommerce.nl/messenger/photo.php?photo=45fed1e969bb91bd497eb3ec1dadfc07","Photo")</f>
        <v>Photo</v>
      </c>
      <c r="B858" s="2">
        <v>1</v>
      </c>
      <c r="C858" s="2" t="s">
        <v>326</v>
      </c>
      <c r="D858" s="2" t="s">
        <v>90</v>
      </c>
      <c r="E858" s="2" t="s">
        <v>1347</v>
      </c>
    </row>
    <row r="859" spans="1:5" x14ac:dyDescent="0.25">
      <c r="A859" s="2" t="str">
        <f>HYPERLINK("https://www.treecommerce.nl/messenger/photo.php?photo=599df786dc1625ec0d2009695126d197","Photo")</f>
        <v>Photo</v>
      </c>
      <c r="B859" s="2">
        <v>1</v>
      </c>
      <c r="C859" s="2" t="s">
        <v>326</v>
      </c>
      <c r="D859" s="2" t="s">
        <v>19</v>
      </c>
      <c r="E859" s="2" t="s">
        <v>1348</v>
      </c>
    </row>
    <row r="860" spans="1:5" x14ac:dyDescent="0.25">
      <c r="A860" s="2" t="str">
        <f>HYPERLINK("https://www.treecommerce.nl/messenger/photo.php?photo=007c4fb5c51d55dfb9b9c9f5709916fa","Photo")</f>
        <v>Photo</v>
      </c>
      <c r="B860" s="2">
        <v>1</v>
      </c>
      <c r="C860" s="2" t="s">
        <v>326</v>
      </c>
      <c r="D860" s="2" t="s">
        <v>37</v>
      </c>
      <c r="E860" s="2" t="s">
        <v>1349</v>
      </c>
    </row>
    <row r="861" spans="1:5" x14ac:dyDescent="0.25">
      <c r="A861" s="2" t="str">
        <f>HYPERLINK("https://www.treecommerce.nl/messenger/photo.php?photo=0ea2a2beb34bad88dade8e1e44ef81bc","Photo")</f>
        <v>Photo</v>
      </c>
      <c r="B861" s="2">
        <v>1</v>
      </c>
      <c r="C861" s="2" t="s">
        <v>326</v>
      </c>
      <c r="D861" s="2" t="s">
        <v>1672</v>
      </c>
      <c r="E861" s="2" t="s">
        <v>329</v>
      </c>
    </row>
    <row r="862" spans="1:5" x14ac:dyDescent="0.25">
      <c r="A862" s="2" t="str">
        <f>HYPERLINK("https://www.treecommerce.nl/messenger/photo.php?photo=a3a0798d30af77cb20a287b5a49bfb16","Photo")</f>
        <v>Photo</v>
      </c>
      <c r="B862" s="2">
        <v>1</v>
      </c>
      <c r="C862" s="2" t="s">
        <v>1350</v>
      </c>
      <c r="D862" s="2" t="s">
        <v>191</v>
      </c>
      <c r="E862" s="2"/>
    </row>
    <row r="863" spans="1:5" x14ac:dyDescent="0.25">
      <c r="A863" s="2" t="str">
        <f>HYPERLINK("https://www.treecommerce.nl/messenger/photo.php?photo=f4495547f95de467bb937bccdb80e555","Photo")</f>
        <v>Photo</v>
      </c>
      <c r="B863" s="2">
        <v>1</v>
      </c>
      <c r="C863" s="2" t="s">
        <v>330</v>
      </c>
      <c r="D863" s="2" t="s">
        <v>90</v>
      </c>
      <c r="E863" s="2" t="s">
        <v>331</v>
      </c>
    </row>
    <row r="864" spans="1:5" x14ac:dyDescent="0.25">
      <c r="A864" s="2" t="str">
        <f>HYPERLINK("https://www.treecommerce.nl/messenger/photo.php?photo=181276fbf7765d558e39b2126214b8ee","Photo")</f>
        <v>Photo</v>
      </c>
      <c r="B864" s="2">
        <v>1</v>
      </c>
      <c r="C864" s="2" t="s">
        <v>330</v>
      </c>
      <c r="D864" s="2" t="s">
        <v>6</v>
      </c>
      <c r="E864" s="2" t="s">
        <v>332</v>
      </c>
    </row>
    <row r="865" spans="1:5" x14ac:dyDescent="0.25">
      <c r="A865" s="2" t="str">
        <f>HYPERLINK("https://www.treecommerce.nl/messenger/photo.php?photo=e15681ad92aebcbff519bb9137de4f83","Photo")</f>
        <v>Photo</v>
      </c>
      <c r="B865" s="2">
        <v>1</v>
      </c>
      <c r="C865" s="2" t="s">
        <v>1351</v>
      </c>
      <c r="D865" s="2" t="s">
        <v>1678</v>
      </c>
      <c r="E865" s="2" t="s">
        <v>1352</v>
      </c>
    </row>
    <row r="866" spans="1:5" x14ac:dyDescent="0.25">
      <c r="A866" s="2" t="str">
        <f t="shared" ref="A866:A873" si="0">HYPERLINK("https://www.treecommerce.nl/messenger/photo.php?photo=f9e174addd78ef3278be36b2564b4555","Photo")</f>
        <v>Photo</v>
      </c>
      <c r="B866" s="2">
        <v>1</v>
      </c>
      <c r="C866" s="2" t="s">
        <v>624</v>
      </c>
      <c r="D866" s="2" t="s">
        <v>625</v>
      </c>
      <c r="E866" s="2" t="s">
        <v>626</v>
      </c>
    </row>
    <row r="867" spans="1:5" x14ac:dyDescent="0.25">
      <c r="A867" s="2" t="str">
        <f t="shared" si="0"/>
        <v>Photo</v>
      </c>
      <c r="B867" s="2">
        <v>1</v>
      </c>
      <c r="C867" s="2" t="s">
        <v>624</v>
      </c>
      <c r="D867" s="2" t="s">
        <v>625</v>
      </c>
      <c r="E867" s="2" t="s">
        <v>627</v>
      </c>
    </row>
    <row r="868" spans="1:5" x14ac:dyDescent="0.25">
      <c r="A868" s="2" t="str">
        <f t="shared" si="0"/>
        <v>Photo</v>
      </c>
      <c r="B868" s="2">
        <v>1</v>
      </c>
      <c r="C868" s="2" t="s">
        <v>624</v>
      </c>
      <c r="D868" s="2" t="s">
        <v>625</v>
      </c>
      <c r="E868" s="2" t="s">
        <v>628</v>
      </c>
    </row>
    <row r="869" spans="1:5" x14ac:dyDescent="0.25">
      <c r="A869" s="2" t="str">
        <f t="shared" si="0"/>
        <v>Photo</v>
      </c>
      <c r="B869" s="2">
        <v>1</v>
      </c>
      <c r="C869" s="2" t="s">
        <v>624</v>
      </c>
      <c r="D869" s="2" t="s">
        <v>625</v>
      </c>
      <c r="E869" s="2" t="s">
        <v>629</v>
      </c>
    </row>
    <row r="870" spans="1:5" x14ac:dyDescent="0.25">
      <c r="A870" s="2" t="str">
        <f t="shared" si="0"/>
        <v>Photo</v>
      </c>
      <c r="B870" s="2">
        <v>1</v>
      </c>
      <c r="C870" s="2" t="s">
        <v>624</v>
      </c>
      <c r="D870" s="2" t="s">
        <v>625</v>
      </c>
      <c r="E870" s="2" t="s">
        <v>630</v>
      </c>
    </row>
    <row r="871" spans="1:5" x14ac:dyDescent="0.25">
      <c r="A871" s="2" t="str">
        <f t="shared" si="0"/>
        <v>Photo</v>
      </c>
      <c r="B871" s="2">
        <v>1</v>
      </c>
      <c r="C871" s="2" t="s">
        <v>624</v>
      </c>
      <c r="D871" s="2" t="s">
        <v>625</v>
      </c>
      <c r="E871" s="2" t="s">
        <v>631</v>
      </c>
    </row>
    <row r="872" spans="1:5" x14ac:dyDescent="0.25">
      <c r="A872" s="2" t="str">
        <f t="shared" si="0"/>
        <v>Photo</v>
      </c>
      <c r="B872" s="2">
        <v>1</v>
      </c>
      <c r="C872" s="2" t="s">
        <v>624</v>
      </c>
      <c r="D872" s="2" t="s">
        <v>625</v>
      </c>
      <c r="E872" s="2" t="s">
        <v>632</v>
      </c>
    </row>
    <row r="873" spans="1:5" x14ac:dyDescent="0.25">
      <c r="A873" s="2" t="str">
        <f t="shared" si="0"/>
        <v>Photo</v>
      </c>
      <c r="B873" s="2">
        <v>1</v>
      </c>
      <c r="C873" s="2" t="s">
        <v>624</v>
      </c>
      <c r="D873" s="2" t="s">
        <v>625</v>
      </c>
      <c r="E873" s="2" t="s">
        <v>633</v>
      </c>
    </row>
    <row r="874" spans="1:5" x14ac:dyDescent="0.25">
      <c r="A874" s="2" t="str">
        <f>HYPERLINK("https://www.treecommerce.nl/messenger/photo.php?photo=4630406615e57f164d2ad4e8756e0d81","Photo")</f>
        <v>Photo</v>
      </c>
      <c r="B874" s="2">
        <v>1</v>
      </c>
      <c r="C874" s="2" t="s">
        <v>1657</v>
      </c>
      <c r="D874" s="2" t="s">
        <v>184</v>
      </c>
      <c r="E874" s="2" t="s">
        <v>1658</v>
      </c>
    </row>
    <row r="875" spans="1:5" x14ac:dyDescent="0.25">
      <c r="A875" s="2" t="str">
        <f>HYPERLINK("https://www.treecommerce.nl/messenger/photo.php?photo=47d1f29d9ebcdd8951f5915574413dfc","Photo")</f>
        <v>Photo</v>
      </c>
      <c r="B875" s="2">
        <v>1</v>
      </c>
      <c r="C875" s="2" t="s">
        <v>1353</v>
      </c>
      <c r="D875" s="2" t="s">
        <v>13</v>
      </c>
      <c r="E875" s="2" t="s">
        <v>1354</v>
      </c>
    </row>
    <row r="876" spans="1:5" x14ac:dyDescent="0.25">
      <c r="A876" s="2" t="str">
        <f>HYPERLINK("https://www.treecommerce.nl/messenger/photo.php?photo=5f0e4e36d219ade086ed6c41d31f0c6d","Photo")</f>
        <v>Photo</v>
      </c>
      <c r="B876" s="2">
        <v>1</v>
      </c>
      <c r="C876" s="2" t="s">
        <v>1353</v>
      </c>
      <c r="D876" s="2" t="s">
        <v>13</v>
      </c>
      <c r="E876" s="2" t="s">
        <v>1355</v>
      </c>
    </row>
    <row r="877" spans="1:5" x14ac:dyDescent="0.25">
      <c r="A877" s="2" t="str">
        <f>HYPERLINK("https://www.treecommerce.nl/messenger/photo.php?photo=afeae46d4666f90d4f653e1ea09c1ca6","Photo")</f>
        <v>Photo</v>
      </c>
      <c r="B877" s="2">
        <v>1</v>
      </c>
      <c r="C877" s="2" t="s">
        <v>1353</v>
      </c>
      <c r="D877" s="2" t="s">
        <v>37</v>
      </c>
      <c r="E877" s="2" t="s">
        <v>1356</v>
      </c>
    </row>
    <row r="878" spans="1:5" x14ac:dyDescent="0.25">
      <c r="A878" s="2" t="str">
        <f>HYPERLINK("https://www.treecommerce.nl/messenger/photo.php?photo=9418ab0ff7bd1f8e03f822ad08590a04","Photo")</f>
        <v>Photo</v>
      </c>
      <c r="B878" s="2">
        <v>1</v>
      </c>
      <c r="C878" s="2" t="s">
        <v>333</v>
      </c>
      <c r="D878" s="2" t="s">
        <v>102</v>
      </c>
      <c r="E878" s="2" t="s">
        <v>334</v>
      </c>
    </row>
    <row r="879" spans="1:5" x14ac:dyDescent="0.25">
      <c r="A879" s="2" t="str">
        <f>HYPERLINK("https://www.treecommerce.nl/messenger/photo.php?photo=25f3931d7d24942d21c8b7b6a4821c7b","Photo")</f>
        <v>Photo</v>
      </c>
      <c r="B879" s="2">
        <v>1</v>
      </c>
      <c r="C879" s="2" t="s">
        <v>333</v>
      </c>
      <c r="D879" s="2" t="s">
        <v>6</v>
      </c>
      <c r="E879" s="2" t="s">
        <v>335</v>
      </c>
    </row>
    <row r="880" spans="1:5" x14ac:dyDescent="0.25">
      <c r="A880" s="2" t="str">
        <f>HYPERLINK("https://www.treecommerce.nl/messenger/photo.php?photo=a572a8689679e582b8c4e6808de99f8f","Photo")</f>
        <v>Photo</v>
      </c>
      <c r="B880" s="2">
        <v>1</v>
      </c>
      <c r="C880" s="2" t="s">
        <v>333</v>
      </c>
      <c r="D880" s="2" t="s">
        <v>6</v>
      </c>
      <c r="E880" s="2" t="s">
        <v>336</v>
      </c>
    </row>
    <row r="881" spans="1:5" x14ac:dyDescent="0.25">
      <c r="A881" s="2" t="str">
        <f>HYPERLINK("https://www.treecommerce.nl/messenger/photo.php?photo=212ee9ffb3ef05b3cfcb3a3c4bcdc372","Photo")</f>
        <v>Photo</v>
      </c>
      <c r="B881" s="2">
        <v>1</v>
      </c>
      <c r="C881" s="2" t="s">
        <v>333</v>
      </c>
      <c r="D881" s="2" t="s">
        <v>6</v>
      </c>
      <c r="E881" s="2" t="s">
        <v>337</v>
      </c>
    </row>
    <row r="882" spans="1:5" x14ac:dyDescent="0.25">
      <c r="A882" s="2" t="str">
        <f>HYPERLINK("https://www.treecommerce.nl/messenger/photo.php?photo=b7ad67812d00d7b157278d7b7b2ef76e","Photo")</f>
        <v>Photo</v>
      </c>
      <c r="B882" s="2">
        <v>1</v>
      </c>
      <c r="C882" s="2" t="s">
        <v>333</v>
      </c>
      <c r="D882" s="2" t="s">
        <v>6</v>
      </c>
      <c r="E882" s="2" t="s">
        <v>338</v>
      </c>
    </row>
    <row r="883" spans="1:5" x14ac:dyDescent="0.25">
      <c r="A883" s="2" t="str">
        <f>HYPERLINK("https://www.treecommerce.nl/messenger/photo.php?photo=0a54b64c659102e9feb02025a6acf547","Photo")</f>
        <v>Photo</v>
      </c>
      <c r="B883" s="2">
        <v>1</v>
      </c>
      <c r="C883" s="2" t="s">
        <v>333</v>
      </c>
      <c r="D883" s="2" t="s">
        <v>6</v>
      </c>
      <c r="E883" s="2" t="s">
        <v>339</v>
      </c>
    </row>
    <row r="884" spans="1:5" x14ac:dyDescent="0.25">
      <c r="A884" s="2" t="str">
        <f>HYPERLINK("https://www.treecommerce.nl/messenger/photo.php?photo=addd9590bcd4d15aa819299ebc0c145f","Photo")</f>
        <v>Photo</v>
      </c>
      <c r="B884" s="2">
        <v>1</v>
      </c>
      <c r="C884" s="2" t="s">
        <v>333</v>
      </c>
      <c r="D884" s="2" t="s">
        <v>6</v>
      </c>
      <c r="E884" s="2" t="s">
        <v>340</v>
      </c>
    </row>
    <row r="885" spans="1:5" x14ac:dyDescent="0.25">
      <c r="A885" s="2" t="str">
        <f>HYPERLINK("https://www.treecommerce.nl/messenger/photo.php?photo=7aae9ee9519fd2c10b58064fd28455ad","Photo")</f>
        <v>Photo</v>
      </c>
      <c r="B885" s="2">
        <v>1</v>
      </c>
      <c r="C885" s="2" t="s">
        <v>333</v>
      </c>
      <c r="D885" s="2" t="s">
        <v>840</v>
      </c>
      <c r="E885" s="2" t="s">
        <v>1363</v>
      </c>
    </row>
    <row r="886" spans="1:5" x14ac:dyDescent="0.25">
      <c r="A886" s="2" t="str">
        <f>HYPERLINK("https://www.treecommerce.nl/messenger/photo.php?photo=23ed3cd4ec371f6c9023b436a7b6fc1a","Photo")</f>
        <v>Photo</v>
      </c>
      <c r="B886" s="2">
        <v>1</v>
      </c>
      <c r="C886" s="2" t="s">
        <v>333</v>
      </c>
      <c r="D886" s="2" t="s">
        <v>740</v>
      </c>
      <c r="E886" s="2" t="s">
        <v>1357</v>
      </c>
    </row>
    <row r="887" spans="1:5" x14ac:dyDescent="0.25">
      <c r="A887" s="2" t="str">
        <f>HYPERLINK("https://www.treecommerce.nl/messenger/photo.php?photo=4f2a68fe83417c9997e757d10be1e78d","Photo")</f>
        <v>Photo</v>
      </c>
      <c r="B887" s="2">
        <v>1</v>
      </c>
      <c r="C887" s="2" t="s">
        <v>333</v>
      </c>
      <c r="D887" s="2" t="s">
        <v>740</v>
      </c>
      <c r="E887" s="2" t="s">
        <v>1358</v>
      </c>
    </row>
    <row r="888" spans="1:5" x14ac:dyDescent="0.25">
      <c r="A888" s="2" t="str">
        <f>HYPERLINK("https://www.treecommerce.nl/messenger/photo.php?photo=0152be5d33e48468b9bbdfc48dc9122e","Photo")</f>
        <v>Photo</v>
      </c>
      <c r="B888" s="2">
        <v>1</v>
      </c>
      <c r="C888" s="2" t="s">
        <v>333</v>
      </c>
      <c r="D888" s="2" t="s">
        <v>740</v>
      </c>
      <c r="E888" s="2" t="s">
        <v>1359</v>
      </c>
    </row>
    <row r="889" spans="1:5" x14ac:dyDescent="0.25">
      <c r="A889" s="2" t="str">
        <f>HYPERLINK("https://www.treecommerce.nl/messenger/photo.php?photo=6fc1c874e11ba9652e38cfa3e26b79d0","Photo")</f>
        <v>Photo</v>
      </c>
      <c r="B889" s="2">
        <v>1</v>
      </c>
      <c r="C889" s="2" t="s">
        <v>333</v>
      </c>
      <c r="D889" s="2" t="s">
        <v>740</v>
      </c>
      <c r="E889" s="2" t="s">
        <v>1360</v>
      </c>
    </row>
    <row r="890" spans="1:5" x14ac:dyDescent="0.25">
      <c r="A890" s="2" t="str">
        <f>HYPERLINK("https://www.treecommerce.nl/messenger/photo.php?photo=5b8fa680735652a63c0cc4703e70b224","Photo")</f>
        <v>Photo</v>
      </c>
      <c r="B890" s="2">
        <v>1</v>
      </c>
      <c r="C890" s="2" t="s">
        <v>333</v>
      </c>
      <c r="D890" s="2" t="s">
        <v>740</v>
      </c>
      <c r="E890" s="2" t="s">
        <v>1361</v>
      </c>
    </row>
    <row r="891" spans="1:5" x14ac:dyDescent="0.25">
      <c r="A891" s="2" t="str">
        <f>HYPERLINK("https://www.treecommerce.nl/messenger/photo.php?photo=3f88857c9444f6351222f2ac83eabd0b","Photo")</f>
        <v>Photo</v>
      </c>
      <c r="B891" s="2">
        <v>1</v>
      </c>
      <c r="C891" s="2" t="s">
        <v>333</v>
      </c>
      <c r="D891" s="2" t="s">
        <v>740</v>
      </c>
      <c r="E891" s="2" t="s">
        <v>1362</v>
      </c>
    </row>
    <row r="892" spans="1:5" x14ac:dyDescent="0.25">
      <c r="A892" s="2" t="str">
        <f>HYPERLINK("https://www.treecommerce.nl/messenger/photo.php?photo=624db015f75deefc71a2892288e4ade8","Photo")</f>
        <v>Photo</v>
      </c>
      <c r="B892" s="2">
        <v>1</v>
      </c>
      <c r="C892" s="2" t="s">
        <v>1364</v>
      </c>
      <c r="D892" s="2" t="s">
        <v>740</v>
      </c>
      <c r="E892" s="2" t="s">
        <v>1365</v>
      </c>
    </row>
    <row r="893" spans="1:5" x14ac:dyDescent="0.25">
      <c r="A893" s="2" t="str">
        <f>HYPERLINK("https://www.treecommerce.nl/messenger/photo.php?photo=f64d4409b528c2aeeb6e42b249902d2a","Photo")</f>
        <v>Photo</v>
      </c>
      <c r="B893" s="2">
        <v>1</v>
      </c>
      <c r="C893" s="2" t="s">
        <v>341</v>
      </c>
      <c r="D893" s="2" t="s">
        <v>150</v>
      </c>
      <c r="E893" s="2" t="s">
        <v>342</v>
      </c>
    </row>
    <row r="894" spans="1:5" x14ac:dyDescent="0.25">
      <c r="A894" s="2" t="str">
        <f>HYPERLINK("https://www.treecommerce.nl/messenger/photo.php?photo=dbb4e5c0168606b5e6b33fedef811b1c","Photo")</f>
        <v>Photo</v>
      </c>
      <c r="B894" s="2">
        <v>1</v>
      </c>
      <c r="C894" s="2" t="s">
        <v>341</v>
      </c>
      <c r="D894" s="2" t="s">
        <v>184</v>
      </c>
      <c r="E894" s="2" t="s">
        <v>343</v>
      </c>
    </row>
    <row r="895" spans="1:5" x14ac:dyDescent="0.25">
      <c r="A895" s="2" t="str">
        <f>HYPERLINK("https://www.treecommerce.nl/messenger/photo.php?photo=a07ea04f752cfdac0da1024c935f8b03","Photo")</f>
        <v>Photo</v>
      </c>
      <c r="B895" s="2">
        <v>1</v>
      </c>
      <c r="C895" s="2" t="s">
        <v>341</v>
      </c>
      <c r="D895" s="2" t="s">
        <v>11</v>
      </c>
      <c r="E895" s="2"/>
    </row>
    <row r="896" spans="1:5" x14ac:dyDescent="0.25">
      <c r="A896" s="2" t="str">
        <f>HYPERLINK("https://www.treecommerce.nl/messenger/photo.php?photo=602a352f3ecfab50890da241418b37ed","Photo")</f>
        <v>Photo</v>
      </c>
      <c r="B896" s="2">
        <v>1</v>
      </c>
      <c r="C896" s="2" t="s">
        <v>341</v>
      </c>
      <c r="D896" s="2" t="s">
        <v>6</v>
      </c>
      <c r="E896" s="2" t="s">
        <v>1717</v>
      </c>
    </row>
    <row r="897" spans="1:5" x14ac:dyDescent="0.25">
      <c r="A897" s="2" t="str">
        <f>HYPERLINK("https://www.treecommerce.nl/messenger/photo.php?photo=8e338356648051a2cf063b7571c46ea3","Photo")</f>
        <v>Photo</v>
      </c>
      <c r="B897" s="2">
        <v>1</v>
      </c>
      <c r="C897" s="2" t="s">
        <v>344</v>
      </c>
      <c r="D897" s="2" t="s">
        <v>37</v>
      </c>
      <c r="E897" s="2" t="s">
        <v>345</v>
      </c>
    </row>
    <row r="898" spans="1:5" x14ac:dyDescent="0.25">
      <c r="A898" s="2" t="str">
        <f>HYPERLINK("https://www.treecommerce.nl/messenger/photo.php?photo=2bb9597d748a635ce6f24b8f34af319c","Photo")</f>
        <v>Photo</v>
      </c>
      <c r="B898" s="2">
        <v>1</v>
      </c>
      <c r="C898" s="2" t="s">
        <v>346</v>
      </c>
      <c r="D898" s="2" t="s">
        <v>102</v>
      </c>
      <c r="E898" s="2" t="s">
        <v>347</v>
      </c>
    </row>
    <row r="899" spans="1:5" x14ac:dyDescent="0.25">
      <c r="A899" s="2" t="str">
        <f>HYPERLINK("https://www.treecommerce.nl/messenger/photo.php?photo=66d8896b2a4d7bc4860b785aab5ba046","Photo")</f>
        <v>Photo</v>
      </c>
      <c r="B899" s="2">
        <v>1</v>
      </c>
      <c r="C899" s="2" t="s">
        <v>346</v>
      </c>
      <c r="D899" s="2" t="s">
        <v>240</v>
      </c>
      <c r="E899" s="2" t="s">
        <v>348</v>
      </c>
    </row>
    <row r="900" spans="1:5" x14ac:dyDescent="0.25">
      <c r="A900" s="2" t="str">
        <f>HYPERLINK("https://www.treecommerce.nl/messenger/photo.php?photo=1927dc84abe8d3867b103dfd8e001070","Photo")</f>
        <v>Photo</v>
      </c>
      <c r="B900" s="2">
        <v>1</v>
      </c>
      <c r="C900" s="2" t="s">
        <v>1366</v>
      </c>
      <c r="D900" s="2" t="s">
        <v>1678</v>
      </c>
      <c r="E900" s="2" t="s">
        <v>1367</v>
      </c>
    </row>
    <row r="901" spans="1:5" x14ac:dyDescent="0.25">
      <c r="A901" s="2" t="str">
        <f>HYPERLINK("https://www.treecommerce.nl/messenger/photo.php?photo=95ed8fcf4f9daffb2a8d5b4b7b1d064f","Photo")</f>
        <v>Photo</v>
      </c>
      <c r="B901" s="2">
        <v>1</v>
      </c>
      <c r="C901" s="2" t="s">
        <v>349</v>
      </c>
      <c r="D901" s="2" t="s">
        <v>23</v>
      </c>
      <c r="E901" s="2" t="s">
        <v>350</v>
      </c>
    </row>
    <row r="902" spans="1:5" x14ac:dyDescent="0.25">
      <c r="A902" s="2" t="str">
        <f>HYPERLINK("https://www.treecommerce.nl/messenger/photo.php?photo=cee31d45631debee4484586bbd934f98","Photo")</f>
        <v>Photo</v>
      </c>
      <c r="B902" s="2">
        <v>1</v>
      </c>
      <c r="C902" s="2" t="s">
        <v>349</v>
      </c>
      <c r="D902" s="2" t="s">
        <v>827</v>
      </c>
      <c r="E902" s="2" t="s">
        <v>1368</v>
      </c>
    </row>
    <row r="903" spans="1:5" x14ac:dyDescent="0.25">
      <c r="A903" s="2" t="str">
        <f>HYPERLINK("https://www.treecommerce.nl/messenger/photo.php?photo=ed218a6f92a9303154d5ca0b2632c624","Photo")</f>
        <v>Photo</v>
      </c>
      <c r="B903" s="2">
        <v>1</v>
      </c>
      <c r="C903" s="2" t="s">
        <v>351</v>
      </c>
      <c r="D903" s="2" t="s">
        <v>184</v>
      </c>
      <c r="E903" s="2" t="s">
        <v>352</v>
      </c>
    </row>
    <row r="904" spans="1:5" x14ac:dyDescent="0.25">
      <c r="A904" s="2" t="str">
        <f>HYPERLINK("https://www.treecommerce.nl/messenger/photo.php?photo=4a0cddd44b81a0bf4601b35e1d19ea29","Photo")</f>
        <v>Photo</v>
      </c>
      <c r="B904" s="2">
        <v>1</v>
      </c>
      <c r="C904" s="2" t="s">
        <v>351</v>
      </c>
      <c r="D904" s="2" t="s">
        <v>184</v>
      </c>
      <c r="E904" s="2" t="s">
        <v>353</v>
      </c>
    </row>
    <row r="905" spans="1:5" x14ac:dyDescent="0.25">
      <c r="A905" s="2" t="str">
        <f>HYPERLINK("https://www.treecommerce.nl/messenger/photo.php?photo=4a0cddd44b81a0bf4601b35e1d19ea29","Photo")</f>
        <v>Photo</v>
      </c>
      <c r="B905" s="2">
        <v>1</v>
      </c>
      <c r="C905" s="2" t="s">
        <v>351</v>
      </c>
      <c r="D905" s="2" t="s">
        <v>184</v>
      </c>
      <c r="E905" s="2" t="s">
        <v>354</v>
      </c>
    </row>
    <row r="906" spans="1:5" x14ac:dyDescent="0.25">
      <c r="A906" s="2" t="str">
        <f>HYPERLINK("https://www.treecommerce.nl/messenger/photo.php?photo=cf01c40518ca93fe9fb2220b16c8b869","Photo")</f>
        <v>Photo</v>
      </c>
      <c r="B906" s="2">
        <v>1</v>
      </c>
      <c r="C906" s="2" t="s">
        <v>351</v>
      </c>
      <c r="D906" s="2" t="s">
        <v>33</v>
      </c>
      <c r="E906" s="2" t="s">
        <v>355</v>
      </c>
    </row>
    <row r="907" spans="1:5" x14ac:dyDescent="0.25">
      <c r="A907" s="2" t="str">
        <f>HYPERLINK("https://www.treecommerce.nl/messenger/photo.php?photo=93609d499dd09635763dfb8ca6e7715c","Photo")</f>
        <v>Photo</v>
      </c>
      <c r="B907" s="2">
        <v>1</v>
      </c>
      <c r="C907" s="2" t="s">
        <v>351</v>
      </c>
      <c r="D907" s="2" t="s">
        <v>191</v>
      </c>
      <c r="E907" s="2" t="s">
        <v>1369</v>
      </c>
    </row>
    <row r="908" spans="1:5" x14ac:dyDescent="0.25">
      <c r="A908" s="2" t="str">
        <f>HYPERLINK("https://www.treecommerce.nl/messenger/photo.php?photo=19ac26d911421d6f0001322688a34800","Photo")</f>
        <v>Photo</v>
      </c>
      <c r="B908" s="2">
        <v>1</v>
      </c>
      <c r="C908" s="2" t="s">
        <v>351</v>
      </c>
      <c r="D908" s="2" t="s">
        <v>11</v>
      </c>
      <c r="E908" s="2" t="s">
        <v>1371</v>
      </c>
    </row>
    <row r="909" spans="1:5" x14ac:dyDescent="0.25">
      <c r="A909" s="2" t="str">
        <f>HYPERLINK("https://www.treecommerce.nl/messenger/photo.php?photo=cec7107ae63eedf99d1e2ef9809c4cac","Photo")</f>
        <v>Photo</v>
      </c>
      <c r="B909" s="2">
        <v>1</v>
      </c>
      <c r="C909" s="2" t="s">
        <v>351</v>
      </c>
      <c r="D909" s="2" t="s">
        <v>90</v>
      </c>
      <c r="E909" s="2" t="s">
        <v>1372</v>
      </c>
    </row>
    <row r="910" spans="1:5" x14ac:dyDescent="0.25">
      <c r="A910" s="2" t="str">
        <f>HYPERLINK("https://www.treecommerce.nl/messenger/photo.php?photo=11e94c4157151ae93d5fcacd03530013","Photo")</f>
        <v>Photo</v>
      </c>
      <c r="B910" s="2">
        <v>1</v>
      </c>
      <c r="C910" s="2" t="s">
        <v>351</v>
      </c>
      <c r="D910" s="2" t="s">
        <v>240</v>
      </c>
      <c r="E910" s="2" t="s">
        <v>1370</v>
      </c>
    </row>
    <row r="911" spans="1:5" x14ac:dyDescent="0.25">
      <c r="A911" s="2" t="str">
        <f>HYPERLINK("https://www.treecommerce.nl/messenger/photo.php?photo=ecda947b8fe0efb73c103b56a39bf2e2","Photo")</f>
        <v>Photo</v>
      </c>
      <c r="B911" s="2">
        <v>1</v>
      </c>
      <c r="C911" s="2" t="s">
        <v>351</v>
      </c>
      <c r="D911" s="2" t="s">
        <v>243</v>
      </c>
      <c r="E911" s="2"/>
    </row>
    <row r="912" spans="1:5" x14ac:dyDescent="0.25">
      <c r="A912" s="2" t="str">
        <f>HYPERLINK("https://www.treecommerce.nl/messenger/photo.php?photo=9af994b95c9ea403f727a0d6904a918b","Photo")</f>
        <v>Photo</v>
      </c>
      <c r="B912" s="2">
        <v>1</v>
      </c>
      <c r="C912" s="2" t="s">
        <v>356</v>
      </c>
      <c r="D912" s="2" t="s">
        <v>11</v>
      </c>
      <c r="E912" s="2" t="s">
        <v>357</v>
      </c>
    </row>
    <row r="913" spans="1:5" x14ac:dyDescent="0.25">
      <c r="A913" s="2" t="str">
        <f>HYPERLINK("https://www.treecommerce.nl/messenger/photo.php?photo=50f1dd9e807384d60965f577a7672dd6","Photo")</f>
        <v>Photo</v>
      </c>
      <c r="B913" s="2">
        <v>1</v>
      </c>
      <c r="C913" s="2" t="s">
        <v>358</v>
      </c>
      <c r="D913" s="2" t="s">
        <v>184</v>
      </c>
      <c r="E913" s="2" t="s">
        <v>359</v>
      </c>
    </row>
    <row r="914" spans="1:5" x14ac:dyDescent="0.25">
      <c r="A914" s="2" t="str">
        <f>HYPERLINK("https://www.treecommerce.nl/messenger/photo.php?photo=e4d95840d29b28a2ebbf069dc85dd76a","Photo")</f>
        <v>Photo</v>
      </c>
      <c r="B914" s="2">
        <v>1</v>
      </c>
      <c r="C914" s="2" t="s">
        <v>1373</v>
      </c>
      <c r="D914" s="2" t="s">
        <v>23</v>
      </c>
      <c r="E914" s="2" t="s">
        <v>1718</v>
      </c>
    </row>
    <row r="915" spans="1:5" x14ac:dyDescent="0.25">
      <c r="A915" s="2" t="str">
        <f>HYPERLINK("https://www.treecommerce.nl/messenger/photo.php?photo=de0619f05bba9c679121e1c1a85ec70f","Photo")</f>
        <v>Photo</v>
      </c>
      <c r="B915" s="2">
        <v>1</v>
      </c>
      <c r="C915" s="2" t="s">
        <v>1373</v>
      </c>
      <c r="D915" s="2" t="s">
        <v>23</v>
      </c>
      <c r="E915" s="2" t="s">
        <v>1719</v>
      </c>
    </row>
    <row r="916" spans="1:5" x14ac:dyDescent="0.25">
      <c r="A916" s="2" t="str">
        <f>HYPERLINK("https://www.treecommerce.nl/messenger/photo.php?photo=aa5254aaf51413b776bb88c354c9e966","Photo")</f>
        <v>Photo</v>
      </c>
      <c r="B916" s="2">
        <v>1</v>
      </c>
      <c r="C916" s="2" t="s">
        <v>1373</v>
      </c>
      <c r="D916" s="2" t="s">
        <v>23</v>
      </c>
      <c r="E916" s="2" t="s">
        <v>1720</v>
      </c>
    </row>
    <row r="917" spans="1:5" x14ac:dyDescent="0.25">
      <c r="A917" s="2" t="str">
        <f>HYPERLINK("https://www.treecommerce.nl/messenger/photo.php?photo=d3376c27249a47cf67e0b619c17ca416","Photo")</f>
        <v>Photo</v>
      </c>
      <c r="B917" s="2">
        <v>1</v>
      </c>
      <c r="C917" s="2" t="s">
        <v>1373</v>
      </c>
      <c r="D917" s="2" t="s">
        <v>23</v>
      </c>
      <c r="E917" s="2" t="s">
        <v>1721</v>
      </c>
    </row>
    <row r="918" spans="1:5" x14ac:dyDescent="0.25">
      <c r="A918" s="2" t="str">
        <f>HYPERLINK("https://www.treecommerce.nl/messenger/photo.php?photo=6d5b21f195c91ef85c9309ef0cbcc03e","Photo")</f>
        <v>Photo</v>
      </c>
      <c r="B918" s="2">
        <v>1</v>
      </c>
      <c r="C918" s="2" t="s">
        <v>1373</v>
      </c>
      <c r="D918" s="2" t="s">
        <v>23</v>
      </c>
      <c r="E918" s="2" t="s">
        <v>1722</v>
      </c>
    </row>
    <row r="919" spans="1:5" x14ac:dyDescent="0.25">
      <c r="A919" s="2" t="str">
        <f>HYPERLINK("https://www.treecommerce.nl/messenger/photo.php?photo=33e0fb2fde30fe34a6860203b27b2fff","Photo")</f>
        <v>Photo</v>
      </c>
      <c r="B919" s="2">
        <v>1</v>
      </c>
      <c r="C919" s="2" t="s">
        <v>1373</v>
      </c>
      <c r="D919" s="2" t="s">
        <v>23</v>
      </c>
      <c r="E919" s="2" t="s">
        <v>1723</v>
      </c>
    </row>
    <row r="920" spans="1:5" x14ac:dyDescent="0.25">
      <c r="A920" s="2" t="str">
        <f>HYPERLINK("https://www.treecommerce.nl/messenger/photo.php?photo=02f0900b73c150a85b3b689bd822db75","Photo")</f>
        <v>Photo</v>
      </c>
      <c r="B920" s="2">
        <v>1</v>
      </c>
      <c r="C920" s="2" t="s">
        <v>360</v>
      </c>
      <c r="D920" s="2" t="s">
        <v>361</v>
      </c>
      <c r="E920" s="2" t="s">
        <v>362</v>
      </c>
    </row>
    <row r="921" spans="1:5" x14ac:dyDescent="0.25">
      <c r="A921" s="2" t="str">
        <f>HYPERLINK("https://www.treecommerce.nl/messenger/photo.php?photo=b3250e90cb79f4a2024208a0ae599e36","Photo")</f>
        <v>Photo</v>
      </c>
      <c r="B921" s="2">
        <v>1</v>
      </c>
      <c r="C921" s="2" t="s">
        <v>363</v>
      </c>
      <c r="D921" s="2" t="s">
        <v>662</v>
      </c>
      <c r="E921" s="2" t="s">
        <v>663</v>
      </c>
    </row>
    <row r="922" spans="1:5" x14ac:dyDescent="0.25">
      <c r="A922" s="2" t="str">
        <f>HYPERLINK("https://www.treecommerce.nl/messenger/photo.php?photo=3bfa4ab974851a21bb5d84757225a784","Photo")</f>
        <v>Photo</v>
      </c>
      <c r="B922" s="2">
        <v>1</v>
      </c>
      <c r="C922" s="2" t="s">
        <v>363</v>
      </c>
      <c r="D922" s="2" t="s">
        <v>662</v>
      </c>
      <c r="E922" s="2" t="s">
        <v>664</v>
      </c>
    </row>
    <row r="923" spans="1:5" x14ac:dyDescent="0.25">
      <c r="A923" s="2" t="str">
        <f>HYPERLINK("https://www.treecommerce.nl/messenger/photo.php?photo=514352ff119037100613299c1d519fd4","Photo")</f>
        <v>Photo</v>
      </c>
      <c r="B923" s="2">
        <v>1</v>
      </c>
      <c r="C923" s="2" t="s">
        <v>363</v>
      </c>
      <c r="D923" s="2" t="s">
        <v>662</v>
      </c>
      <c r="E923" s="2" t="s">
        <v>665</v>
      </c>
    </row>
    <row r="924" spans="1:5" x14ac:dyDescent="0.25">
      <c r="A924" s="2" t="str">
        <f>HYPERLINK("https://www.treecommerce.nl/messenger/photo.php?photo=2f6042d2d2c10f78c4bd87275389f457","Photo")</f>
        <v>Photo</v>
      </c>
      <c r="B924" s="2">
        <v>1</v>
      </c>
      <c r="C924" s="2" t="s">
        <v>363</v>
      </c>
      <c r="D924" s="2" t="s">
        <v>662</v>
      </c>
      <c r="E924" s="2" t="s">
        <v>666</v>
      </c>
    </row>
    <row r="925" spans="1:5" x14ac:dyDescent="0.25">
      <c r="A925" s="2" t="str">
        <f>HYPERLINK("https://www.treecommerce.nl/messenger/photo.php?photo=029e275f78b177d3c3789dc71ef4b77a","Photo")</f>
        <v>Photo</v>
      </c>
      <c r="B925" s="2">
        <v>1</v>
      </c>
      <c r="C925" s="2" t="s">
        <v>363</v>
      </c>
      <c r="D925" s="2" t="s">
        <v>667</v>
      </c>
      <c r="E925" s="2" t="s">
        <v>668</v>
      </c>
    </row>
    <row r="926" spans="1:5" x14ac:dyDescent="0.25">
      <c r="A926" s="2" t="str">
        <f>HYPERLINK("https://www.treecommerce.nl/messenger/photo.php?photo=5841d59fd4dd7ff78a054d9ff6785052","Photo")</f>
        <v>Photo</v>
      </c>
      <c r="B926" s="2">
        <v>1</v>
      </c>
      <c r="C926" s="2" t="s">
        <v>363</v>
      </c>
      <c r="D926" s="2" t="s">
        <v>667</v>
      </c>
      <c r="E926" s="2" t="s">
        <v>669</v>
      </c>
    </row>
    <row r="927" spans="1:5" x14ac:dyDescent="0.25">
      <c r="A927" s="2" t="str">
        <f>HYPERLINK("https://www.treecommerce.nl/messenger/photo.php?photo=1904468bcdc49c39264bf56fa8ebff92","Photo")</f>
        <v>Photo</v>
      </c>
      <c r="B927" s="2">
        <v>1</v>
      </c>
      <c r="C927" s="2" t="s">
        <v>363</v>
      </c>
      <c r="D927" s="2" t="s">
        <v>667</v>
      </c>
      <c r="E927" s="2" t="s">
        <v>670</v>
      </c>
    </row>
    <row r="928" spans="1:5" x14ac:dyDescent="0.25">
      <c r="A928" s="2" t="str">
        <f>HYPERLINK("https://www.treecommerce.nl/messenger/photo.php?photo=7d770273bc61a8d65ee946903b2d5325","Photo")</f>
        <v>Photo</v>
      </c>
      <c r="B928" s="2">
        <v>1</v>
      </c>
      <c r="C928" s="2" t="s">
        <v>363</v>
      </c>
      <c r="D928" s="2" t="s">
        <v>667</v>
      </c>
      <c r="E928" s="2" t="s">
        <v>671</v>
      </c>
    </row>
    <row r="929" spans="1:5" x14ac:dyDescent="0.25">
      <c r="A929" s="2" t="str">
        <f>HYPERLINK("https://www.treecommerce.nl/messenger/photo.php?photo=9c37b9178c405b68c83d57dc3f2d738c","Photo")</f>
        <v>Photo</v>
      </c>
      <c r="B929" s="2">
        <v>1</v>
      </c>
      <c r="C929" s="2" t="s">
        <v>363</v>
      </c>
      <c r="D929" s="2" t="s">
        <v>667</v>
      </c>
      <c r="E929" s="2" t="s">
        <v>672</v>
      </c>
    </row>
    <row r="930" spans="1:5" x14ac:dyDescent="0.25">
      <c r="A930" s="2" t="str">
        <f>HYPERLINK("https://www.treecommerce.nl/messenger/photo.php?photo=2fe72db58a6d3af43bc15cfd214ba714","Photo")</f>
        <v>Photo</v>
      </c>
      <c r="B930" s="2">
        <v>1</v>
      </c>
      <c r="C930" s="2" t="s">
        <v>363</v>
      </c>
      <c r="D930" s="2" t="s">
        <v>667</v>
      </c>
      <c r="E930" s="2" t="s">
        <v>673</v>
      </c>
    </row>
    <row r="931" spans="1:5" x14ac:dyDescent="0.25">
      <c r="A931" s="2" t="str">
        <f>HYPERLINK("https://www.treecommerce.nl/messenger/photo.php?photo=27dc6b14fd16aff98d61b39a28899321","Photo")</f>
        <v>Photo</v>
      </c>
      <c r="B931" s="2">
        <v>1</v>
      </c>
      <c r="C931" s="2" t="s">
        <v>363</v>
      </c>
      <c r="D931" s="2" t="s">
        <v>688</v>
      </c>
      <c r="E931" s="2" t="s">
        <v>689</v>
      </c>
    </row>
    <row r="932" spans="1:5" x14ac:dyDescent="0.25">
      <c r="A932" s="2" t="str">
        <f>HYPERLINK("https://www.treecommerce.nl/messenger/photo.php?photo=4cd19e45cd3e3aca2b23bfaf02f30bbd","Photo")</f>
        <v>Photo</v>
      </c>
      <c r="B932" s="2">
        <v>1</v>
      </c>
      <c r="C932" s="2" t="s">
        <v>363</v>
      </c>
      <c r="D932" s="2" t="s">
        <v>651</v>
      </c>
      <c r="E932" s="2" t="s">
        <v>652</v>
      </c>
    </row>
    <row r="933" spans="1:5" x14ac:dyDescent="0.25">
      <c r="A933" s="2" t="str">
        <f>HYPERLINK("https://www.treecommerce.nl/messenger/photo.php?photo=5ffcb081e10918933fa0dac56205803e","Photo")</f>
        <v>Photo</v>
      </c>
      <c r="B933" s="2">
        <v>1</v>
      </c>
      <c r="C933" s="2" t="s">
        <v>363</v>
      </c>
      <c r="D933" s="2" t="s">
        <v>674</v>
      </c>
      <c r="E933" s="2" t="s">
        <v>675</v>
      </c>
    </row>
    <row r="934" spans="1:5" x14ac:dyDescent="0.25">
      <c r="A934" s="2" t="str">
        <f>HYPERLINK("https://www.treecommerce.nl/messenger/photo.php?photo=cbcba54bf21bc5e5304f049241bb801a","Photo")</f>
        <v>Photo</v>
      </c>
      <c r="B934" s="2">
        <v>1</v>
      </c>
      <c r="C934" s="2" t="s">
        <v>363</v>
      </c>
      <c r="D934" s="2" t="s">
        <v>674</v>
      </c>
      <c r="E934" s="2" t="s">
        <v>676</v>
      </c>
    </row>
    <row r="935" spans="1:5" x14ac:dyDescent="0.25">
      <c r="A935" s="2" t="str">
        <f>HYPERLINK("https://www.treecommerce.nl/messenger/photo.php?photo=749a1d1e2a4c9c3e074fba1de53a4986","Photo")</f>
        <v>Photo</v>
      </c>
      <c r="B935" s="2">
        <v>1</v>
      </c>
      <c r="C935" s="2" t="s">
        <v>363</v>
      </c>
      <c r="D935" s="2" t="s">
        <v>674</v>
      </c>
      <c r="E935" s="2" t="s">
        <v>677</v>
      </c>
    </row>
    <row r="936" spans="1:5" x14ac:dyDescent="0.25">
      <c r="A936" s="2" t="str">
        <f>HYPERLINK("https://www.treecommerce.nl/messenger/photo.php?photo=9cd79a76e42eec430ec036031dac5a6b","Photo")</f>
        <v>Photo</v>
      </c>
      <c r="B936" s="2">
        <v>1</v>
      </c>
      <c r="C936" s="2" t="s">
        <v>363</v>
      </c>
      <c r="D936" s="2" t="s">
        <v>674</v>
      </c>
      <c r="E936" s="2" t="s">
        <v>678</v>
      </c>
    </row>
    <row r="937" spans="1:5" x14ac:dyDescent="0.25">
      <c r="A937" s="2" t="str">
        <f>HYPERLINK("https://www.treecommerce.nl/messenger/photo.php?photo=d2ba6f1e878b15d091b4d73a6883b5bf","Photo")</f>
        <v>Photo</v>
      </c>
      <c r="B937" s="2">
        <v>1</v>
      </c>
      <c r="C937" s="2" t="s">
        <v>363</v>
      </c>
      <c r="D937" s="2" t="s">
        <v>674</v>
      </c>
      <c r="E937" s="2" t="s">
        <v>679</v>
      </c>
    </row>
    <row r="938" spans="1:5" x14ac:dyDescent="0.25">
      <c r="A938" s="2" t="str">
        <f>HYPERLINK("https://www.treecommerce.nl/messenger/photo.php?photo=dc36de133a8a0ff10345cdd1dcd679b6","Photo")</f>
        <v>Photo</v>
      </c>
      <c r="B938" s="2">
        <v>1</v>
      </c>
      <c r="C938" s="2" t="s">
        <v>363</v>
      </c>
      <c r="D938" s="2" t="s">
        <v>674</v>
      </c>
      <c r="E938" s="2" t="s">
        <v>680</v>
      </c>
    </row>
    <row r="939" spans="1:5" x14ac:dyDescent="0.25">
      <c r="A939" s="2" t="str">
        <f>HYPERLINK("https://www.treecommerce.nl/messenger/photo.php?photo=6482d77582d8024b2d3c11e5dcb7b84a","Photo")</f>
        <v>Photo</v>
      </c>
      <c r="B939" s="2">
        <v>1</v>
      </c>
      <c r="C939" s="2" t="s">
        <v>363</v>
      </c>
      <c r="D939" s="2" t="s">
        <v>690</v>
      </c>
      <c r="E939" s="2" t="s">
        <v>691</v>
      </c>
    </row>
    <row r="940" spans="1:5" x14ac:dyDescent="0.25">
      <c r="A940" s="2" t="str">
        <f>HYPERLINK("https://www.treecommerce.nl/messenger/photo.php?photo=291b7818fd9afbeafea2adf48e21fbad","Photo")</f>
        <v>Photo</v>
      </c>
      <c r="B940" s="2">
        <v>1</v>
      </c>
      <c r="C940" s="2" t="s">
        <v>363</v>
      </c>
      <c r="D940" s="2" t="s">
        <v>653</v>
      </c>
      <c r="E940" s="2" t="s">
        <v>654</v>
      </c>
    </row>
    <row r="941" spans="1:5" x14ac:dyDescent="0.25">
      <c r="A941" s="2" t="str">
        <f>HYPERLINK("https://www.treecommerce.nl/messenger/photo.php?photo=274452e4201f696015cd9ba208bc1a3b","Photo")</f>
        <v>Photo</v>
      </c>
      <c r="B941" s="2">
        <v>1</v>
      </c>
      <c r="C941" s="2" t="s">
        <v>363</v>
      </c>
      <c r="D941" s="2" t="s">
        <v>681</v>
      </c>
      <c r="E941" s="2" t="s">
        <v>682</v>
      </c>
    </row>
    <row r="942" spans="1:5" x14ac:dyDescent="0.25">
      <c r="A942" s="2" t="str">
        <f>HYPERLINK("https://www.treecommerce.nl/messenger/photo.php?photo=c2da5c39f0e1d2a88033df53c3363ef6","Photo")</f>
        <v>Photo</v>
      </c>
      <c r="B942" s="2">
        <v>1</v>
      </c>
      <c r="C942" s="2" t="s">
        <v>363</v>
      </c>
      <c r="D942" s="2" t="s">
        <v>681</v>
      </c>
      <c r="E942" s="2" t="s">
        <v>683</v>
      </c>
    </row>
    <row r="943" spans="1:5" x14ac:dyDescent="0.25">
      <c r="A943" s="2" t="str">
        <f>HYPERLINK("https://www.treecommerce.nl/messenger/photo.php?photo=59aaea0f457976b47b7fb772efd19327","Photo")</f>
        <v>Photo</v>
      </c>
      <c r="B943" s="2">
        <v>1</v>
      </c>
      <c r="C943" s="2" t="s">
        <v>363</v>
      </c>
      <c r="D943" s="2" t="s">
        <v>681</v>
      </c>
      <c r="E943" s="2" t="s">
        <v>684</v>
      </c>
    </row>
    <row r="944" spans="1:5" x14ac:dyDescent="0.25">
      <c r="A944" s="2" t="str">
        <f>HYPERLINK("https://www.treecommerce.nl/messenger/photo.php?photo=892c03eb1f43261072e08cd954e34b51","Photo")</f>
        <v>Photo</v>
      </c>
      <c r="B944" s="2">
        <v>1</v>
      </c>
      <c r="C944" s="2" t="s">
        <v>363</v>
      </c>
      <c r="D944" s="2" t="s">
        <v>681</v>
      </c>
      <c r="E944" s="2" t="s">
        <v>685</v>
      </c>
    </row>
    <row r="945" spans="1:5" x14ac:dyDescent="0.25">
      <c r="A945" s="2" t="str">
        <f>HYPERLINK("https://www.treecommerce.nl/messenger/photo.php?photo=46fac3a1d1accc889385e794a03222ee","Photo")</f>
        <v>Photo</v>
      </c>
      <c r="B945" s="2">
        <v>1</v>
      </c>
      <c r="C945" s="2" t="s">
        <v>363</v>
      </c>
      <c r="D945" s="2" t="s">
        <v>191</v>
      </c>
      <c r="E945" s="2" t="s">
        <v>364</v>
      </c>
    </row>
    <row r="946" spans="1:5" x14ac:dyDescent="0.25">
      <c r="A946" s="2" t="str">
        <f>HYPERLINK("https://www.treecommerce.nl/messenger/photo.php?photo=136cd13540c4e4fffd489fb75dbf6004","Photo")</f>
        <v>Photo</v>
      </c>
      <c r="B946" s="2">
        <v>1</v>
      </c>
      <c r="C946" s="2" t="s">
        <v>363</v>
      </c>
      <c r="D946" s="2" t="s">
        <v>191</v>
      </c>
      <c r="E946" s="2" t="s">
        <v>365</v>
      </c>
    </row>
    <row r="947" spans="1:5" x14ac:dyDescent="0.25">
      <c r="A947" s="2" t="str">
        <f>HYPERLINK("https://www.treecommerce.nl/messenger/photo.php?photo=a59ecb9a79f93f327390751a0cd79ce3","Photo")</f>
        <v>Photo</v>
      </c>
      <c r="B947" s="2">
        <v>1</v>
      </c>
      <c r="C947" s="2" t="s">
        <v>363</v>
      </c>
      <c r="D947" s="2" t="s">
        <v>204</v>
      </c>
      <c r="E947" s="2" t="s">
        <v>366</v>
      </c>
    </row>
    <row r="948" spans="1:5" x14ac:dyDescent="0.25">
      <c r="A948" s="2" t="str">
        <f>HYPERLINK("https://www.treecommerce.nl/messenger/photo.php?photo=1a7d6138535c3fec69537bf79569220c","Photo")</f>
        <v>Photo</v>
      </c>
      <c r="B948" s="2">
        <v>1</v>
      </c>
      <c r="C948" s="2" t="s">
        <v>363</v>
      </c>
      <c r="D948" s="2" t="s">
        <v>23</v>
      </c>
      <c r="E948" s="2" t="s">
        <v>383</v>
      </c>
    </row>
    <row r="949" spans="1:5" x14ac:dyDescent="0.25">
      <c r="A949" s="2" t="str">
        <f>HYPERLINK("https://www.treecommerce.nl/messenger/photo.php?photo=167e8e31ae244ccfe87e6c70d16de865","Photo")</f>
        <v>Photo</v>
      </c>
      <c r="B949" s="2">
        <v>1</v>
      </c>
      <c r="C949" s="2" t="s">
        <v>363</v>
      </c>
      <c r="D949" s="2" t="s">
        <v>150</v>
      </c>
      <c r="E949" s="2" t="s">
        <v>367</v>
      </c>
    </row>
    <row r="950" spans="1:5" x14ac:dyDescent="0.25">
      <c r="A950" s="2" t="str">
        <f>HYPERLINK("https://www.treecommerce.nl/messenger/photo.php?photo=5feb0914260bbf0a649389cd05132542","Photo")</f>
        <v>Photo</v>
      </c>
      <c r="B950" s="2">
        <v>1</v>
      </c>
      <c r="C950" s="2" t="s">
        <v>363</v>
      </c>
      <c r="D950" s="2" t="s">
        <v>150</v>
      </c>
      <c r="E950" s="2" t="s">
        <v>368</v>
      </c>
    </row>
    <row r="951" spans="1:5" x14ac:dyDescent="0.25">
      <c r="A951" s="2" t="str">
        <f>HYPERLINK("https://www.treecommerce.nl/messenger/photo.php?photo=9fcc5866dc9bddafe7b30abfce9d41db","Photo")</f>
        <v>Photo</v>
      </c>
      <c r="B951" s="2">
        <v>1</v>
      </c>
      <c r="C951" s="2" t="s">
        <v>363</v>
      </c>
      <c r="D951" s="2" t="s">
        <v>150</v>
      </c>
      <c r="E951" s="2" t="s">
        <v>369</v>
      </c>
    </row>
    <row r="952" spans="1:5" x14ac:dyDescent="0.25">
      <c r="A952" s="2" t="str">
        <f>HYPERLINK("https://www.treecommerce.nl/messenger/photo.php?photo=63d7d015f0244c963d0e8ab2f904d6e5","Photo")</f>
        <v>Photo</v>
      </c>
      <c r="B952" s="2">
        <v>1</v>
      </c>
      <c r="C952" s="2" t="s">
        <v>363</v>
      </c>
      <c r="D952" s="2" t="s">
        <v>13</v>
      </c>
      <c r="E952" s="2" t="s">
        <v>384</v>
      </c>
    </row>
    <row r="953" spans="1:5" x14ac:dyDescent="0.25">
      <c r="A953" s="2" t="str">
        <f>HYPERLINK("https://www.treecommerce.nl/messenger/photo.php?photo=26767e4a48d869a49ddcbcc3162a2d90","Photo")</f>
        <v>Photo</v>
      </c>
      <c r="B953" s="2">
        <v>1</v>
      </c>
      <c r="C953" s="2" t="s">
        <v>363</v>
      </c>
      <c r="D953" s="2" t="s">
        <v>13</v>
      </c>
      <c r="E953" s="2" t="s">
        <v>385</v>
      </c>
    </row>
    <row r="954" spans="1:5" x14ac:dyDescent="0.25">
      <c r="A954" s="2" t="str">
        <f>HYPERLINK("https://www.treecommerce.nl/messenger/photo.php?photo=af5335373543234724666c398385a8e0","Photo")</f>
        <v>Photo</v>
      </c>
      <c r="B954" s="2">
        <v>1</v>
      </c>
      <c r="C954" s="2" t="s">
        <v>363</v>
      </c>
      <c r="D954" s="2" t="s">
        <v>184</v>
      </c>
      <c r="E954" s="2" t="s">
        <v>370</v>
      </c>
    </row>
    <row r="955" spans="1:5" x14ac:dyDescent="0.25">
      <c r="A955" s="2" t="str">
        <f>HYPERLINK("https://www.treecommerce.nl/messenger/photo.php?photo=33824d3ecab87ea75d1ced4967a6e13a","Photo")</f>
        <v>Photo</v>
      </c>
      <c r="B955" s="2">
        <v>1</v>
      </c>
      <c r="C955" s="2" t="s">
        <v>363</v>
      </c>
      <c r="D955" s="2" t="s">
        <v>90</v>
      </c>
      <c r="E955" s="2" t="s">
        <v>1665</v>
      </c>
    </row>
    <row r="956" spans="1:5" x14ac:dyDescent="0.25">
      <c r="A956" s="2" t="str">
        <f>HYPERLINK("https://www.treecommerce.nl/messenger/photo.php?photo=b7076b35b91e0905364d328b7156e075","Photo")</f>
        <v>Photo</v>
      </c>
      <c r="B956" s="2">
        <v>1</v>
      </c>
      <c r="C956" s="2" t="s">
        <v>363</v>
      </c>
      <c r="D956" s="2" t="s">
        <v>90</v>
      </c>
      <c r="E956" s="2" t="s">
        <v>1666</v>
      </c>
    </row>
    <row r="957" spans="1:5" x14ac:dyDescent="0.25">
      <c r="A957" s="2" t="str">
        <f>HYPERLINK("https://www.treecommerce.nl/messenger/photo.php?photo=2d3049600719d53eb6040ec443ad2079","Photo")</f>
        <v>Photo</v>
      </c>
      <c r="B957" s="2">
        <v>1</v>
      </c>
      <c r="C957" s="2" t="s">
        <v>363</v>
      </c>
      <c r="D957" s="2" t="s">
        <v>90</v>
      </c>
      <c r="E957" s="2" t="s">
        <v>1667</v>
      </c>
    </row>
    <row r="958" spans="1:5" x14ac:dyDescent="0.25">
      <c r="A958" s="2" t="str">
        <f>HYPERLINK("https://www.treecommerce.nl/messenger/photo.php?photo=fc07b0423e448be2b33c2742140b5a6e","Photo")</f>
        <v>Photo</v>
      </c>
      <c r="B958" s="2">
        <v>1</v>
      </c>
      <c r="C958" s="2" t="s">
        <v>363</v>
      </c>
      <c r="D958" s="2" t="s">
        <v>90</v>
      </c>
      <c r="E958" s="2" t="s">
        <v>1668</v>
      </c>
    </row>
    <row r="959" spans="1:5" x14ac:dyDescent="0.25">
      <c r="A959" s="2" t="str">
        <f>HYPERLINK("https://www.treecommerce.nl/messenger/photo.php?photo=27e06924ae1a8632482a8a77043d284a","Photo")</f>
        <v>Photo</v>
      </c>
      <c r="B959" s="2">
        <v>1</v>
      </c>
      <c r="C959" s="2" t="s">
        <v>363</v>
      </c>
      <c r="D959" s="2" t="s">
        <v>90</v>
      </c>
      <c r="E959" s="2" t="s">
        <v>1669</v>
      </c>
    </row>
    <row r="960" spans="1:5" x14ac:dyDescent="0.25">
      <c r="A960" s="2" t="str">
        <f>HYPERLINK("https://www.treecommerce.nl/messenger/photo.php?photo=3adecd442e38b2e912009158909a54c0","Photo")</f>
        <v>Photo</v>
      </c>
      <c r="B960" s="2">
        <v>1</v>
      </c>
      <c r="C960" s="2" t="s">
        <v>363</v>
      </c>
      <c r="D960" s="2" t="s">
        <v>90</v>
      </c>
      <c r="E960" s="2" t="s">
        <v>1670</v>
      </c>
    </row>
    <row r="961" spans="1:5" x14ac:dyDescent="0.25">
      <c r="A961" s="2" t="str">
        <f>HYPERLINK("https://www.treecommerce.nl/messenger/photo.php?photo=21b6f5d7dd491f0e77c258a573fc3e74","Photo")</f>
        <v>Photo</v>
      </c>
      <c r="B961" s="2">
        <v>1</v>
      </c>
      <c r="C961" s="2" t="s">
        <v>363</v>
      </c>
      <c r="D961" s="2" t="s">
        <v>90</v>
      </c>
      <c r="E961" s="2" t="s">
        <v>1671</v>
      </c>
    </row>
    <row r="962" spans="1:5" x14ac:dyDescent="0.25">
      <c r="A962" s="2" t="str">
        <f>HYPERLINK("https://www.treecommerce.nl/messenger/photo.php?photo=de41dfe19d853a8b1ea1a5f851497f70","Photo")</f>
        <v>Photo</v>
      </c>
      <c r="B962" s="2">
        <v>1</v>
      </c>
      <c r="C962" s="2" t="s">
        <v>363</v>
      </c>
      <c r="D962" s="2" t="s">
        <v>127</v>
      </c>
      <c r="E962" s="2" t="s">
        <v>371</v>
      </c>
    </row>
    <row r="963" spans="1:5" x14ac:dyDescent="0.25">
      <c r="A963" s="2" t="str">
        <f>HYPERLINK("https://www.treecommerce.nl/messenger/photo.php?photo=0e97efca9d78a4176d4c9904665da6ee","Photo")</f>
        <v>Photo</v>
      </c>
      <c r="B963" s="2">
        <v>1</v>
      </c>
      <c r="C963" s="2" t="s">
        <v>363</v>
      </c>
      <c r="D963" s="2" t="s">
        <v>127</v>
      </c>
      <c r="E963" s="2" t="s">
        <v>372</v>
      </c>
    </row>
    <row r="964" spans="1:5" x14ac:dyDescent="0.25">
      <c r="A964" s="2" t="str">
        <f>HYPERLINK("https://www.treecommerce.nl/messenger/photo.php?photo=3526753c56c73eb9af3a983e620aa7df","Photo")</f>
        <v>Photo</v>
      </c>
      <c r="B964" s="2">
        <v>1</v>
      </c>
      <c r="C964" s="2" t="s">
        <v>363</v>
      </c>
      <c r="D964" s="2" t="s">
        <v>127</v>
      </c>
      <c r="E964" s="2" t="s">
        <v>373</v>
      </c>
    </row>
    <row r="965" spans="1:5" x14ac:dyDescent="0.25">
      <c r="A965" s="2" t="str">
        <f>HYPERLINK("https://www.treecommerce.nl/messenger/photo.php?photo=fe013df585a3b2779bb10b57efe764b5","Photo")</f>
        <v>Photo</v>
      </c>
      <c r="B965" s="2">
        <v>1</v>
      </c>
      <c r="C965" s="2" t="s">
        <v>363</v>
      </c>
      <c r="D965" s="2" t="s">
        <v>19</v>
      </c>
      <c r="E965" s="2" t="s">
        <v>386</v>
      </c>
    </row>
    <row r="966" spans="1:5" x14ac:dyDescent="0.25">
      <c r="A966" s="2" t="str">
        <f>HYPERLINK("https://www.treecommerce.nl/messenger/photo.php?photo=38ebc4d5ed0ce6af32698ef5583d4e3d","Photo")</f>
        <v>Photo</v>
      </c>
      <c r="B966" s="2">
        <v>1</v>
      </c>
      <c r="C966" s="2" t="s">
        <v>363</v>
      </c>
      <c r="D966" s="2" t="s">
        <v>19</v>
      </c>
      <c r="E966" s="2" t="s">
        <v>387</v>
      </c>
    </row>
    <row r="967" spans="1:5" x14ac:dyDescent="0.25">
      <c r="A967" s="2" t="str">
        <f>HYPERLINK("https://www.treecommerce.nl/messenger/photo.php?photo=c01784723456ddb99d2a1dff2a7ae577","Photo")</f>
        <v>Photo</v>
      </c>
      <c r="B967" s="2">
        <v>1</v>
      </c>
      <c r="C967" s="2" t="s">
        <v>363</v>
      </c>
      <c r="D967" s="2" t="s">
        <v>19</v>
      </c>
      <c r="E967" s="2" t="s">
        <v>388</v>
      </c>
    </row>
    <row r="968" spans="1:5" x14ac:dyDescent="0.25">
      <c r="A968" s="2" t="str">
        <f>HYPERLINK("https://www.treecommerce.nl/messenger/photo.php?photo=37707c7f8a7895511496d1d70300b6be","Photo")</f>
        <v>Photo</v>
      </c>
      <c r="B968" s="2">
        <v>1</v>
      </c>
      <c r="C968" s="2" t="s">
        <v>363</v>
      </c>
      <c r="D968" s="2" t="s">
        <v>19</v>
      </c>
      <c r="E968" s="2" t="s">
        <v>389</v>
      </c>
    </row>
    <row r="969" spans="1:5" x14ac:dyDescent="0.25">
      <c r="A969" s="2" t="str">
        <f>HYPERLINK("https://www.treecommerce.nl/messenger/photo.php?photo=de41dfe19d853a8b1ea1a5f851497f70","Photo")</f>
        <v>Photo</v>
      </c>
      <c r="B969" s="2">
        <v>1</v>
      </c>
      <c r="C969" s="2" t="s">
        <v>363</v>
      </c>
      <c r="D969" s="2" t="s">
        <v>102</v>
      </c>
      <c r="E969" s="2" t="s">
        <v>374</v>
      </c>
    </row>
    <row r="970" spans="1:5" x14ac:dyDescent="0.25">
      <c r="A970" s="2" t="str">
        <f>HYPERLINK("https://www.treecommerce.nl/messenger/photo.php?photo=643155f401f595d238fb3778d95f42de","Photo")</f>
        <v>Photo</v>
      </c>
      <c r="B970" s="2">
        <v>1</v>
      </c>
      <c r="C970" s="2" t="s">
        <v>363</v>
      </c>
      <c r="D970" s="2" t="s">
        <v>37</v>
      </c>
      <c r="E970" s="2" t="s">
        <v>390</v>
      </c>
    </row>
    <row r="971" spans="1:5" x14ac:dyDescent="0.25">
      <c r="A971" s="2" t="str">
        <f>HYPERLINK("https://www.treecommerce.nl/messenger/photo.php?photo=916723f5b864217221a7d9f3a7d6d899","Photo")</f>
        <v>Photo</v>
      </c>
      <c r="B971" s="2">
        <v>1</v>
      </c>
      <c r="C971" s="2" t="s">
        <v>363</v>
      </c>
      <c r="D971" s="2" t="s">
        <v>37</v>
      </c>
      <c r="E971" s="2" t="s">
        <v>391</v>
      </c>
    </row>
    <row r="972" spans="1:5" x14ac:dyDescent="0.25">
      <c r="A972" s="2" t="str">
        <f>HYPERLINK("https://www.treecommerce.nl/messenger/photo.php?photo=a84d635191c952c8f7321536a1e58993","Photo")</f>
        <v>Photo</v>
      </c>
      <c r="B972" s="2">
        <v>1</v>
      </c>
      <c r="C972" s="2" t="s">
        <v>363</v>
      </c>
      <c r="D972" s="2" t="s">
        <v>37</v>
      </c>
      <c r="E972" s="2" t="s">
        <v>392</v>
      </c>
    </row>
    <row r="973" spans="1:5" x14ac:dyDescent="0.25">
      <c r="A973" s="2" t="str">
        <f>HYPERLINK("https://www.treecommerce.nl/messenger/photo.php?photo=043fe2bf5e773b4c1a5686e6b9a5d3fe","Photo")</f>
        <v>Photo</v>
      </c>
      <c r="B973" s="2">
        <v>1</v>
      </c>
      <c r="C973" s="2" t="s">
        <v>363</v>
      </c>
      <c r="D973" s="2" t="s">
        <v>37</v>
      </c>
      <c r="E973" s="2" t="s">
        <v>393</v>
      </c>
    </row>
    <row r="974" spans="1:5" x14ac:dyDescent="0.25">
      <c r="A974" s="2" t="str">
        <f>HYPERLINK("https://www.treecommerce.nl/messenger/photo.php?photo=e1e2efb3f72269d4749575f613fc0995","Photo")</f>
        <v>Photo</v>
      </c>
      <c r="B974" s="2">
        <v>1</v>
      </c>
      <c r="C974" s="2" t="s">
        <v>363</v>
      </c>
      <c r="D974" s="2" t="s">
        <v>87</v>
      </c>
      <c r="E974" s="2" t="s">
        <v>394</v>
      </c>
    </row>
    <row r="975" spans="1:5" x14ac:dyDescent="0.25">
      <c r="A975" s="2" t="str">
        <f>HYPERLINK("https://www.treecommerce.nl/messenger/photo.php?photo=d625f35a65edabb90d4de2229be7f874","Photo")</f>
        <v>Photo</v>
      </c>
      <c r="B975" s="2">
        <v>1</v>
      </c>
      <c r="C975" s="2" t="s">
        <v>363</v>
      </c>
      <c r="D975" s="2" t="s">
        <v>375</v>
      </c>
      <c r="E975" s="2" t="s">
        <v>376</v>
      </c>
    </row>
    <row r="976" spans="1:5" x14ac:dyDescent="0.25">
      <c r="A976" s="2" t="str">
        <f>HYPERLINK("https://www.treecommerce.nl/messenger/photo.php?photo=34daadb1a0a141c930eb569e50b0160b","Photo")</f>
        <v>Photo</v>
      </c>
      <c r="B976" s="2">
        <v>1</v>
      </c>
      <c r="C976" s="2" t="s">
        <v>363</v>
      </c>
      <c r="D976" s="2" t="s">
        <v>6</v>
      </c>
      <c r="E976" s="2" t="s">
        <v>377</v>
      </c>
    </row>
    <row r="977" spans="1:5" x14ac:dyDescent="0.25">
      <c r="A977" s="2" t="str">
        <f>HYPERLINK("https://www.treecommerce.nl/messenger/photo.php?photo=d452001ccd79c0b560c7de10e8ead30d","Photo")</f>
        <v>Photo</v>
      </c>
      <c r="B977" s="2">
        <v>1</v>
      </c>
      <c r="C977" s="2" t="s">
        <v>363</v>
      </c>
      <c r="D977" s="2" t="s">
        <v>6</v>
      </c>
      <c r="E977" s="2" t="s">
        <v>378</v>
      </c>
    </row>
    <row r="978" spans="1:5" x14ac:dyDescent="0.25">
      <c r="A978" s="2" t="str">
        <f>HYPERLINK("https://www.treecommerce.nl/messenger/photo.php?photo=4dfddccd008609ed401218ae699bee6a","Photo")</f>
        <v>Photo</v>
      </c>
      <c r="B978" s="2">
        <v>1</v>
      </c>
      <c r="C978" s="2" t="s">
        <v>363</v>
      </c>
      <c r="D978" s="2" t="s">
        <v>6</v>
      </c>
      <c r="E978" s="2" t="s">
        <v>379</v>
      </c>
    </row>
    <row r="979" spans="1:5" x14ac:dyDescent="0.25">
      <c r="A979" s="2" t="str">
        <f>HYPERLINK("https://www.treecommerce.nl/messenger/photo.php?photo=79aba2da95279ca9c5c8d80e9630c63d","Photo")</f>
        <v>Photo</v>
      </c>
      <c r="B979" s="2">
        <v>1</v>
      </c>
      <c r="C979" s="2" t="s">
        <v>363</v>
      </c>
      <c r="D979" s="2" t="s">
        <v>6</v>
      </c>
      <c r="E979" s="2" t="s">
        <v>380</v>
      </c>
    </row>
    <row r="980" spans="1:5" x14ac:dyDescent="0.25">
      <c r="A980" s="2" t="str">
        <f>HYPERLINK("https://www.treecommerce.nl/messenger/photo.php?photo=407095ace92f04a82053298d3b274d60","Photo")</f>
        <v>Photo</v>
      </c>
      <c r="B980" s="2">
        <v>1</v>
      </c>
      <c r="C980" s="2" t="s">
        <v>363</v>
      </c>
      <c r="D980" s="2" t="s">
        <v>6</v>
      </c>
      <c r="E980" s="2" t="s">
        <v>381</v>
      </c>
    </row>
    <row r="981" spans="1:5" x14ac:dyDescent="0.25">
      <c r="A981" s="2" t="str">
        <f>HYPERLINK("https://www.treecommerce.nl/messenger/photo.php?photo=241cd213a7a8b2d1ef8ecebe039edb48","Photo")</f>
        <v>Photo</v>
      </c>
      <c r="B981" s="2">
        <v>1</v>
      </c>
      <c r="C981" s="2" t="s">
        <v>363</v>
      </c>
      <c r="D981" s="2" t="s">
        <v>6</v>
      </c>
      <c r="E981" s="2" t="s">
        <v>382</v>
      </c>
    </row>
    <row r="982" spans="1:5" x14ac:dyDescent="0.25">
      <c r="A982" s="2" t="str">
        <f>HYPERLINK("https://www.treecommerce.nl/messenger/photo.php?photo=f695fd32f0e76586ee97b5a94e2dab23","Photo")</f>
        <v>Photo</v>
      </c>
      <c r="B982" s="2">
        <v>1</v>
      </c>
      <c r="C982" s="2" t="s">
        <v>363</v>
      </c>
      <c r="D982" s="2" t="s">
        <v>1395</v>
      </c>
      <c r="E982" s="2" t="s">
        <v>1396</v>
      </c>
    </row>
    <row r="983" spans="1:5" x14ac:dyDescent="0.25">
      <c r="A983" s="2" t="str">
        <f>HYPERLINK("https://www.treecommerce.nl/messenger/photo.php?photo=650e964863c800959d6d22e8a86dfa2d","Photo")</f>
        <v>Photo</v>
      </c>
      <c r="B983" s="2">
        <v>1</v>
      </c>
      <c r="C983" s="2" t="s">
        <v>363</v>
      </c>
      <c r="D983" s="2" t="s">
        <v>761</v>
      </c>
      <c r="E983" s="2" t="s">
        <v>762</v>
      </c>
    </row>
    <row r="984" spans="1:5" x14ac:dyDescent="0.25">
      <c r="A984" s="2" t="str">
        <f>HYPERLINK("https://www.treecommerce.nl/messenger/photo.php?photo=1403e194dfd5759a4d11b9abfd813bbd","Photo")</f>
        <v>Photo</v>
      </c>
      <c r="B984" s="2">
        <v>6</v>
      </c>
      <c r="C984" s="2" t="s">
        <v>363</v>
      </c>
      <c r="D984" s="2" t="s">
        <v>773</v>
      </c>
      <c r="E984" s="2" t="s">
        <v>774</v>
      </c>
    </row>
    <row r="985" spans="1:5" x14ac:dyDescent="0.25">
      <c r="A985" s="2" t="str">
        <f>HYPERLINK("https://www.treecommerce.nl/messenger/photo.php?photo=1403e194dfd5759a4d11b9abfd813bbd","Photo")</f>
        <v>Photo</v>
      </c>
      <c r="B985" s="2">
        <v>11</v>
      </c>
      <c r="C985" s="2" t="s">
        <v>363</v>
      </c>
      <c r="D985" s="2" t="s">
        <v>773</v>
      </c>
      <c r="E985" s="2" t="s">
        <v>775</v>
      </c>
    </row>
    <row r="986" spans="1:5" x14ac:dyDescent="0.25">
      <c r="A986" s="2" t="str">
        <f>HYPERLINK("https://www.treecommerce.nl/messenger/photo.php?photo=1403e194dfd5759a4d11b9abfd813bbd","Photo")</f>
        <v>Photo</v>
      </c>
      <c r="B986" s="2">
        <v>2</v>
      </c>
      <c r="C986" s="2" t="s">
        <v>363</v>
      </c>
      <c r="D986" s="2" t="s">
        <v>776</v>
      </c>
      <c r="E986" s="2" t="s">
        <v>777</v>
      </c>
    </row>
    <row r="987" spans="1:5" x14ac:dyDescent="0.25">
      <c r="A987" s="2" t="str">
        <f>HYPERLINK("https://www.treecommerce.nl/messenger/photo.php?photo=1403e194dfd5759a4d11b9abfd813bbd","Photo")</f>
        <v>Photo</v>
      </c>
      <c r="B987" s="2">
        <v>8</v>
      </c>
      <c r="C987" s="2" t="s">
        <v>363</v>
      </c>
      <c r="D987" s="2" t="s">
        <v>776</v>
      </c>
      <c r="E987" s="2" t="s">
        <v>774</v>
      </c>
    </row>
    <row r="988" spans="1:5" x14ac:dyDescent="0.25">
      <c r="A988" s="2" t="str">
        <f>HYPERLINK("https://www.treecommerce.nl/messenger/photo.php?photo=10a0961b868c78b950397d4c047e736c","Photo")</f>
        <v>Photo</v>
      </c>
      <c r="B988" s="2">
        <v>1</v>
      </c>
      <c r="C988" s="2" t="s">
        <v>363</v>
      </c>
      <c r="D988" s="2" t="s">
        <v>763</v>
      </c>
      <c r="E988" s="2" t="s">
        <v>764</v>
      </c>
    </row>
    <row r="989" spans="1:5" x14ac:dyDescent="0.25">
      <c r="A989" s="2" t="str">
        <f>HYPERLINK("https://www.treecommerce.nl/messenger/photo.php?photo=d78865fb19a407502f6e9e5d8cc75ec4","Photo")</f>
        <v>Photo</v>
      </c>
      <c r="B989" s="2">
        <v>5</v>
      </c>
      <c r="C989" s="2" t="s">
        <v>363</v>
      </c>
      <c r="D989" s="2" t="s">
        <v>763</v>
      </c>
      <c r="E989" s="2" t="s">
        <v>608</v>
      </c>
    </row>
    <row r="990" spans="1:5" x14ac:dyDescent="0.25">
      <c r="A990" s="2" t="str">
        <f>HYPERLINK("https://www.treecommerce.nl/messenger/photo.php?photo=6a412374cb09077d9e41f04b32a8dd3f","Photo")</f>
        <v>Photo</v>
      </c>
      <c r="B990" s="2">
        <v>45</v>
      </c>
      <c r="C990" s="2" t="s">
        <v>363</v>
      </c>
      <c r="D990" s="2" t="s">
        <v>763</v>
      </c>
      <c r="E990" s="2" t="s">
        <v>608</v>
      </c>
    </row>
    <row r="991" spans="1:5" x14ac:dyDescent="0.25">
      <c r="A991" s="2" t="str">
        <f>HYPERLINK("https://www.treecommerce.nl/messenger/photo.php?photo=7f06a771476c16177f112df7f8f9d995","Photo")</f>
        <v>Photo</v>
      </c>
      <c r="B991" s="2">
        <v>1</v>
      </c>
      <c r="C991" s="2" t="s">
        <v>363</v>
      </c>
      <c r="D991" s="2" t="s">
        <v>1397</v>
      </c>
      <c r="E991" s="2" t="s">
        <v>1398</v>
      </c>
    </row>
    <row r="992" spans="1:5" x14ac:dyDescent="0.25">
      <c r="A992" s="2" t="str">
        <f>HYPERLINK("https://www.treecommerce.nl/messenger/photo.php?photo=0002bdfb6a2fc719f948a8ac4597aa72","Photo")</f>
        <v>Photo</v>
      </c>
      <c r="B992" s="2">
        <v>1</v>
      </c>
      <c r="C992" s="2" t="s">
        <v>363</v>
      </c>
      <c r="D992" s="2" t="s">
        <v>744</v>
      </c>
      <c r="E992" s="2" t="s">
        <v>608</v>
      </c>
    </row>
    <row r="993" spans="1:5" x14ac:dyDescent="0.25">
      <c r="A993" s="2" t="str">
        <f>HYPERLINK("https://www.treecommerce.nl/messenger/photo.php?photo=8a0c31fb7d0a30626c546b0fa3376dda","Photo")</f>
        <v>Photo</v>
      </c>
      <c r="B993" s="2">
        <v>1</v>
      </c>
      <c r="C993" s="2" t="s">
        <v>363</v>
      </c>
      <c r="D993" s="2" t="s">
        <v>744</v>
      </c>
      <c r="E993" s="2" t="s">
        <v>765</v>
      </c>
    </row>
    <row r="994" spans="1:5" x14ac:dyDescent="0.25">
      <c r="A994" s="2" t="str">
        <f>HYPERLINK("https://www.treecommerce.nl/messenger/photo.php?photo=43686197513f1d6ebabc74a3b16a0fd3","Photo")</f>
        <v>Photo</v>
      </c>
      <c r="B994" s="2">
        <v>10</v>
      </c>
      <c r="C994" s="2" t="s">
        <v>363</v>
      </c>
      <c r="D994" s="2" t="s">
        <v>744</v>
      </c>
      <c r="E994" s="2" t="s">
        <v>608</v>
      </c>
    </row>
    <row r="995" spans="1:5" x14ac:dyDescent="0.25">
      <c r="A995" s="2" t="str">
        <f>HYPERLINK("https://www.treecommerce.nl/messenger/photo.php?photo=745f4ad413171f3824e32f5f9ebb1d44","Photo")</f>
        <v>Photo</v>
      </c>
      <c r="B995" s="2">
        <v>1</v>
      </c>
      <c r="C995" s="2" t="s">
        <v>363</v>
      </c>
      <c r="D995" s="2" t="s">
        <v>843</v>
      </c>
      <c r="E995" s="2" t="s">
        <v>1399</v>
      </c>
    </row>
    <row r="996" spans="1:5" x14ac:dyDescent="0.25">
      <c r="A996" s="2" t="str">
        <f>HYPERLINK("https://www.treecommerce.nl/messenger/photo.php?photo=d471f2b25cf40431b3ba577daf900e56","Photo")</f>
        <v>Photo</v>
      </c>
      <c r="B996" s="2">
        <v>5</v>
      </c>
      <c r="C996" s="2" t="s">
        <v>363</v>
      </c>
      <c r="D996" s="2" t="s">
        <v>843</v>
      </c>
      <c r="E996" s="2" t="s">
        <v>608</v>
      </c>
    </row>
    <row r="997" spans="1:5" x14ac:dyDescent="0.25">
      <c r="A997" s="2" t="str">
        <f>HYPERLINK("https://www.treecommerce.nl/messenger/photo.php?photo=373be016a84bfb43e197c776b4904d38","Photo")</f>
        <v>Photo</v>
      </c>
      <c r="B997" s="2">
        <v>1</v>
      </c>
      <c r="C997" s="2" t="s">
        <v>363</v>
      </c>
      <c r="D997" s="2" t="s">
        <v>770</v>
      </c>
      <c r="E997" s="2" t="s">
        <v>771</v>
      </c>
    </row>
    <row r="998" spans="1:5" x14ac:dyDescent="0.25">
      <c r="A998" s="2" t="str">
        <f>HYPERLINK("https://www.treecommerce.nl/messenger/photo.php?photo=b09a0dcb8781fbd3f0dcf8a7caccc98c","Photo")</f>
        <v>Photo</v>
      </c>
      <c r="B998" s="2">
        <v>1</v>
      </c>
      <c r="C998" s="2" t="s">
        <v>363</v>
      </c>
      <c r="D998" s="2" t="s">
        <v>770</v>
      </c>
      <c r="E998" s="2" t="s">
        <v>772</v>
      </c>
    </row>
    <row r="999" spans="1:5" x14ac:dyDescent="0.25">
      <c r="A999" s="2" t="str">
        <f>HYPERLINK("https://www.treecommerce.nl/messenger/photo.php?photo=be8fa773a8576bd7cc7e8609b34d705c","Photo")</f>
        <v>Photo</v>
      </c>
      <c r="B999" s="2">
        <v>1</v>
      </c>
      <c r="C999" s="2" t="s">
        <v>363</v>
      </c>
      <c r="D999" s="2" t="s">
        <v>827</v>
      </c>
      <c r="E999" s="2" t="s">
        <v>1400</v>
      </c>
    </row>
    <row r="1000" spans="1:5" x14ac:dyDescent="0.25">
      <c r="A1000" s="2" t="str">
        <f>HYPERLINK("https://www.treecommerce.nl/messenger/photo.php?photo=7e3ad2a6a12e891c9b5c12df3d9f4e68","Photo")</f>
        <v>Photo</v>
      </c>
      <c r="B1000" s="2">
        <v>1</v>
      </c>
      <c r="C1000" s="2" t="s">
        <v>363</v>
      </c>
      <c r="D1000" s="2" t="s">
        <v>827</v>
      </c>
      <c r="E1000" s="2" t="s">
        <v>1401</v>
      </c>
    </row>
    <row r="1001" spans="1:5" x14ac:dyDescent="0.25">
      <c r="A1001" s="2" t="str">
        <f>HYPERLINK("https://www.treecommerce.nl/messenger/photo.php?photo=39529688512dace71550eff8a867bd8f","Photo")</f>
        <v>Photo</v>
      </c>
      <c r="B1001" s="2">
        <v>1</v>
      </c>
      <c r="C1001" s="2" t="s">
        <v>363</v>
      </c>
      <c r="D1001" s="2" t="s">
        <v>655</v>
      </c>
      <c r="E1001" s="2" t="s">
        <v>656</v>
      </c>
    </row>
    <row r="1002" spans="1:5" x14ac:dyDescent="0.25">
      <c r="A1002" s="2" t="str">
        <f>HYPERLINK("https://www.treecommerce.nl/messenger/photo.php?photo=31b5ae7b3c12da20db74160ade673f1f","Photo")</f>
        <v>Photo</v>
      </c>
      <c r="B1002" s="2">
        <v>1</v>
      </c>
      <c r="C1002" s="2" t="s">
        <v>363</v>
      </c>
      <c r="D1002" s="2" t="s">
        <v>746</v>
      </c>
      <c r="E1002" s="2" t="s">
        <v>747</v>
      </c>
    </row>
    <row r="1003" spans="1:5" x14ac:dyDescent="0.25">
      <c r="A1003" s="2" t="str">
        <f>HYPERLINK("https://www.treecommerce.nl/messenger/photo.php?photo=5a06211c2bd3af239171647a88e25ca6","Photo")</f>
        <v>Photo</v>
      </c>
      <c r="B1003" s="2">
        <v>1</v>
      </c>
      <c r="C1003" s="2" t="s">
        <v>363</v>
      </c>
      <c r="D1003" s="2" t="s">
        <v>746</v>
      </c>
      <c r="E1003" s="2" t="s">
        <v>748</v>
      </c>
    </row>
    <row r="1004" spans="1:5" x14ac:dyDescent="0.25">
      <c r="A1004" s="2" t="str">
        <f>HYPERLINK("https://www.treecommerce.nl/messenger/photo.php?photo=f0ec3bcdf9a1a56d6318449f4cc6fa68","Photo")</f>
        <v>Photo</v>
      </c>
      <c r="B1004" s="2">
        <v>1</v>
      </c>
      <c r="C1004" s="2" t="s">
        <v>363</v>
      </c>
      <c r="D1004" s="2" t="s">
        <v>746</v>
      </c>
      <c r="E1004" s="2" t="s">
        <v>749</v>
      </c>
    </row>
    <row r="1005" spans="1:5" x14ac:dyDescent="0.25">
      <c r="A1005" s="2" t="str">
        <f>HYPERLINK("https://www.treecommerce.nl/messenger/photo.php?photo=dc9c5ebd510938643ffb2be92a478aff","Photo")</f>
        <v>Photo</v>
      </c>
      <c r="B1005" s="2">
        <v>1</v>
      </c>
      <c r="C1005" s="2" t="s">
        <v>363</v>
      </c>
      <c r="D1005" s="2" t="s">
        <v>746</v>
      </c>
      <c r="E1005" s="2" t="s">
        <v>750</v>
      </c>
    </row>
    <row r="1006" spans="1:5" x14ac:dyDescent="0.25">
      <c r="A1006" s="2" t="str">
        <f>HYPERLINK("https://www.treecommerce.nl/messenger/photo.php?photo=14bd4a739b7ac057932f74a15cc0c615","Photo")</f>
        <v>Photo</v>
      </c>
      <c r="B1006" s="2">
        <v>1</v>
      </c>
      <c r="C1006" s="2" t="s">
        <v>363</v>
      </c>
      <c r="D1006" s="2" t="s">
        <v>746</v>
      </c>
      <c r="E1006" s="2" t="s">
        <v>751</v>
      </c>
    </row>
    <row r="1007" spans="1:5" x14ac:dyDescent="0.25">
      <c r="A1007" s="2" t="str">
        <f>HYPERLINK("https://www.treecommerce.nl/messenger/photo.php?photo=4cdafb0149c691fb077b5d85b21a5868","Photo")</f>
        <v>Photo</v>
      </c>
      <c r="B1007" s="2">
        <v>1</v>
      </c>
      <c r="C1007" s="2" t="s">
        <v>363</v>
      </c>
      <c r="D1007" s="2" t="s">
        <v>746</v>
      </c>
      <c r="E1007" s="2" t="s">
        <v>752</v>
      </c>
    </row>
    <row r="1008" spans="1:5" x14ac:dyDescent="0.25">
      <c r="A1008" s="2" t="str">
        <f>HYPERLINK("https://www.treecommerce.nl/messenger/photo.php?photo=41fbbf4c8c5e1f35c026cbe8c292b7c0","Photo")</f>
        <v>Photo</v>
      </c>
      <c r="B1008" s="2">
        <v>1</v>
      </c>
      <c r="C1008" s="2" t="s">
        <v>363</v>
      </c>
      <c r="D1008" s="2" t="s">
        <v>746</v>
      </c>
      <c r="E1008" s="2" t="s">
        <v>753</v>
      </c>
    </row>
    <row r="1009" spans="1:5" x14ac:dyDescent="0.25">
      <c r="A1009" s="2" t="str">
        <f>HYPERLINK("https://www.treecommerce.nl/messenger/photo.php?photo=8888cd253f34bd332fb776ec9f1d79ea","Photo")</f>
        <v>Photo</v>
      </c>
      <c r="B1009" s="2">
        <v>1</v>
      </c>
      <c r="C1009" s="2" t="s">
        <v>363</v>
      </c>
      <c r="D1009" s="2" t="s">
        <v>746</v>
      </c>
      <c r="E1009" s="2" t="s">
        <v>754</v>
      </c>
    </row>
    <row r="1010" spans="1:5" x14ac:dyDescent="0.25">
      <c r="A1010" s="2" t="str">
        <f>HYPERLINK("https://www.treecommerce.nl/messenger/photo.php?photo=8888cd253f34bd332fb776ec9f1d79ea","Photo")</f>
        <v>Photo</v>
      </c>
      <c r="B1010" s="2">
        <v>1</v>
      </c>
      <c r="C1010" s="2" t="s">
        <v>363</v>
      </c>
      <c r="D1010" s="2" t="s">
        <v>746</v>
      </c>
      <c r="E1010" s="2" t="s">
        <v>755</v>
      </c>
    </row>
    <row r="1011" spans="1:5" x14ac:dyDescent="0.25">
      <c r="A1011" s="2" t="str">
        <f>HYPERLINK("https://www.treecommerce.nl/messenger/photo.php?photo=8888cd253f34bd332fb776ec9f1d79ea","Photo")</f>
        <v>Photo</v>
      </c>
      <c r="B1011" s="2">
        <v>1</v>
      </c>
      <c r="C1011" s="2" t="s">
        <v>363</v>
      </c>
      <c r="D1011" s="2" t="s">
        <v>746</v>
      </c>
      <c r="E1011" s="2" t="s">
        <v>756</v>
      </c>
    </row>
    <row r="1012" spans="1:5" x14ac:dyDescent="0.25">
      <c r="A1012" s="2" t="str">
        <f>HYPERLINK("https://www.treecommerce.nl/messenger/photo.php?photo=dc9c5ebd510938643ffb2be92a478aff","Photo")</f>
        <v>Photo</v>
      </c>
      <c r="B1012" s="2">
        <v>2</v>
      </c>
      <c r="C1012" s="2" t="s">
        <v>363</v>
      </c>
      <c r="D1012" s="2" t="s">
        <v>746</v>
      </c>
      <c r="E1012" s="2" t="s">
        <v>757</v>
      </c>
    </row>
    <row r="1013" spans="1:5" x14ac:dyDescent="0.25">
      <c r="A1013" s="2" t="str">
        <f>HYPERLINK("https://www.treecommerce.nl/messenger/photo.php?photo=7d2c559773f24779fddb0da51826f89f","Photo")</f>
        <v>Photo</v>
      </c>
      <c r="B1013" s="2">
        <v>2</v>
      </c>
      <c r="C1013" s="2" t="s">
        <v>363</v>
      </c>
      <c r="D1013" s="2" t="s">
        <v>1413</v>
      </c>
      <c r="E1013" s="2" t="s">
        <v>1414</v>
      </c>
    </row>
    <row r="1014" spans="1:5" x14ac:dyDescent="0.25">
      <c r="A1014" s="2" t="str">
        <f>HYPERLINK("https://www.treecommerce.nl/messenger/photo.php?photo=5be3ab4ffe71776139016fab21959cc5","Photo")</f>
        <v>Photo</v>
      </c>
      <c r="B1014" s="2">
        <v>1</v>
      </c>
      <c r="C1014" s="2" t="s">
        <v>363</v>
      </c>
      <c r="D1014" s="2" t="s">
        <v>809</v>
      </c>
      <c r="E1014" s="2" t="s">
        <v>1402</v>
      </c>
    </row>
    <row r="1015" spans="1:5" x14ac:dyDescent="0.25">
      <c r="A1015" s="2" t="str">
        <f>HYPERLINK("https://www.treecommerce.nl/messenger/photo.php?photo=302e0e7cc0769efc2dbed30555e4c1b9","Photo")</f>
        <v>Photo</v>
      </c>
      <c r="B1015" s="2">
        <v>1</v>
      </c>
      <c r="C1015" s="2" t="s">
        <v>363</v>
      </c>
      <c r="D1015" s="2" t="s">
        <v>1374</v>
      </c>
      <c r="E1015" s="2" t="s">
        <v>1375</v>
      </c>
    </row>
    <row r="1016" spans="1:5" x14ac:dyDescent="0.25">
      <c r="A1016" s="2" t="str">
        <f>HYPERLINK("https://www.treecommerce.nl/messenger/photo.php?photo=1aafdccee719def425a271bc5752d8ab","Photo")</f>
        <v>Photo</v>
      </c>
      <c r="B1016" s="2">
        <v>1</v>
      </c>
      <c r="C1016" s="2" t="s">
        <v>363</v>
      </c>
      <c r="D1016" s="2" t="s">
        <v>1374</v>
      </c>
      <c r="E1016" s="2" t="s">
        <v>1376</v>
      </c>
    </row>
    <row r="1017" spans="1:5" x14ac:dyDescent="0.25">
      <c r="A1017" s="2" t="str">
        <f>HYPERLINK("https://www.treecommerce.nl/messenger/photo.php?photo=00e6a6cf91892f94e1fcd22020ae1030","Photo")</f>
        <v>Photo</v>
      </c>
      <c r="B1017" s="2">
        <v>1</v>
      </c>
      <c r="C1017" s="2" t="s">
        <v>363</v>
      </c>
      <c r="D1017" s="2" t="s">
        <v>1374</v>
      </c>
      <c r="E1017" s="2" t="s">
        <v>1377</v>
      </c>
    </row>
    <row r="1018" spans="1:5" x14ac:dyDescent="0.25">
      <c r="A1018" s="2" t="str">
        <f>HYPERLINK("https://www.treecommerce.nl/messenger/photo.php?photo=02bba0232bfcb789357e0459ea0c00af","Photo")</f>
        <v>Photo</v>
      </c>
      <c r="B1018" s="2">
        <v>1</v>
      </c>
      <c r="C1018" s="2" t="s">
        <v>363</v>
      </c>
      <c r="D1018" s="2" t="s">
        <v>1374</v>
      </c>
      <c r="E1018" s="2" t="s">
        <v>1378</v>
      </c>
    </row>
    <row r="1019" spans="1:5" x14ac:dyDescent="0.25">
      <c r="A1019" s="2" t="str">
        <f>HYPERLINK("https://www.treecommerce.nl/messenger/photo.php?photo=02bba0232bfcb789357e0459ea0c00af","Photo")</f>
        <v>Photo</v>
      </c>
      <c r="B1019" s="2">
        <v>1</v>
      </c>
      <c r="C1019" s="2" t="s">
        <v>363</v>
      </c>
      <c r="D1019" s="2" t="s">
        <v>1374</v>
      </c>
      <c r="E1019" s="2" t="s">
        <v>1379</v>
      </c>
    </row>
    <row r="1020" spans="1:5" x14ac:dyDescent="0.25">
      <c r="A1020" s="2" t="str">
        <f>HYPERLINK("https://www.treecommerce.nl/messenger/photo.php?photo=02bba0232bfcb789357e0459ea0c00af","Photo")</f>
        <v>Photo</v>
      </c>
      <c r="B1020" s="2">
        <v>1</v>
      </c>
      <c r="C1020" s="2" t="s">
        <v>363</v>
      </c>
      <c r="D1020" s="2" t="s">
        <v>1374</v>
      </c>
      <c r="E1020" s="2" t="s">
        <v>1380</v>
      </c>
    </row>
    <row r="1021" spans="1:5" x14ac:dyDescent="0.25">
      <c r="A1021" s="2" t="str">
        <f>HYPERLINK("https://www.treecommerce.nl/messenger/photo.php?photo=15b2fb11f46d582ccecc049bee80053d","Photo")</f>
        <v>Photo</v>
      </c>
      <c r="B1021" s="2">
        <v>1</v>
      </c>
      <c r="C1021" s="2" t="s">
        <v>363</v>
      </c>
      <c r="D1021" s="2" t="s">
        <v>1374</v>
      </c>
      <c r="E1021" s="2" t="s">
        <v>1381</v>
      </c>
    </row>
    <row r="1022" spans="1:5" x14ac:dyDescent="0.25">
      <c r="A1022" s="2" t="str">
        <f>HYPERLINK("https://www.treecommerce.nl/messenger/photo.php?photo=77671d28b483ec162db80520512693ab","Photo")</f>
        <v>Photo</v>
      </c>
      <c r="B1022" s="2">
        <v>1</v>
      </c>
      <c r="C1022" s="2" t="s">
        <v>363</v>
      </c>
      <c r="D1022" s="2" t="s">
        <v>811</v>
      </c>
      <c r="E1022" s="2" t="s">
        <v>1403</v>
      </c>
    </row>
    <row r="1023" spans="1:5" x14ac:dyDescent="0.25">
      <c r="A1023" s="2" t="str">
        <f>HYPERLINK("https://www.treecommerce.nl/messenger/photo.php?photo=b663c26530d1785d39ce75841390874a","Photo")</f>
        <v>Photo</v>
      </c>
      <c r="B1023" s="2">
        <v>9</v>
      </c>
      <c r="C1023" s="2" t="s">
        <v>363</v>
      </c>
      <c r="D1023" s="2" t="s">
        <v>811</v>
      </c>
      <c r="E1023" s="2" t="s">
        <v>1404</v>
      </c>
    </row>
    <row r="1024" spans="1:5" x14ac:dyDescent="0.25">
      <c r="A1024" s="2" t="str">
        <f>HYPERLINK("https://www.treecommerce.nl/messenger/photo.php?photo=b913dbdde4f9f6d5082e07c53ae7c7c4","Photo")</f>
        <v>Photo</v>
      </c>
      <c r="B1024" s="2">
        <v>1</v>
      </c>
      <c r="C1024" s="2" t="s">
        <v>363</v>
      </c>
      <c r="D1024" s="2" t="s">
        <v>587</v>
      </c>
      <c r="E1024" s="2" t="s">
        <v>657</v>
      </c>
    </row>
    <row r="1025" spans="1:5" x14ac:dyDescent="0.25">
      <c r="A1025" s="2" t="str">
        <f>HYPERLINK("https://www.treecommerce.nl/messenger/photo.php?photo=87f0390c1596ab26e2033479757dabc9","Photo")</f>
        <v>Photo</v>
      </c>
      <c r="B1025" s="2">
        <v>1</v>
      </c>
      <c r="C1025" s="2" t="s">
        <v>363</v>
      </c>
      <c r="D1025" s="2" t="s">
        <v>686</v>
      </c>
      <c r="E1025" s="2" t="s">
        <v>687</v>
      </c>
    </row>
    <row r="1026" spans="1:5" x14ac:dyDescent="0.25">
      <c r="A1026" s="2" t="str">
        <f>HYPERLINK("https://www.treecommerce.nl/messenger/photo.php?photo=f21d99972bf304a5a2c2123c18336de0","Photo")</f>
        <v>Photo</v>
      </c>
      <c r="B1026" s="2">
        <v>1</v>
      </c>
      <c r="C1026" s="2" t="s">
        <v>363</v>
      </c>
      <c r="D1026" s="2" t="s">
        <v>634</v>
      </c>
      <c r="E1026" s="2" t="s">
        <v>635</v>
      </c>
    </row>
    <row r="1027" spans="1:5" x14ac:dyDescent="0.25">
      <c r="A1027" s="2" t="str">
        <f>HYPERLINK("https://www.treecommerce.nl/messenger/photo.php?photo=af4a6dfd4920513ae111161c750b3e87","Photo")</f>
        <v>Photo</v>
      </c>
      <c r="B1027" s="2">
        <v>1</v>
      </c>
      <c r="C1027" s="2" t="s">
        <v>363</v>
      </c>
      <c r="D1027" s="2" t="s">
        <v>634</v>
      </c>
      <c r="E1027" s="2" t="s">
        <v>636</v>
      </c>
    </row>
    <row r="1028" spans="1:5" x14ac:dyDescent="0.25">
      <c r="A1028" s="2" t="str">
        <f>HYPERLINK("https://www.treecommerce.nl/messenger/photo.php?photo=7f0baee641ce3f6b4be43553c1358bca","Photo")</f>
        <v>Photo</v>
      </c>
      <c r="B1028" s="2">
        <v>1</v>
      </c>
      <c r="C1028" s="2" t="s">
        <v>363</v>
      </c>
      <c r="D1028" s="2" t="s">
        <v>634</v>
      </c>
      <c r="E1028" s="2" t="s">
        <v>637</v>
      </c>
    </row>
    <row r="1029" spans="1:5" x14ac:dyDescent="0.25">
      <c r="A1029" s="2" t="str">
        <f>HYPERLINK("https://www.treecommerce.nl/messenger/photo.php?photo=a75a308ff9259e019581fc5a92f8d3a5","Photo")</f>
        <v>Photo</v>
      </c>
      <c r="B1029" s="2">
        <v>1</v>
      </c>
      <c r="C1029" s="2" t="s">
        <v>363</v>
      </c>
      <c r="D1029" s="2" t="s">
        <v>634</v>
      </c>
      <c r="E1029" s="2" t="s">
        <v>638</v>
      </c>
    </row>
    <row r="1030" spans="1:5" x14ac:dyDescent="0.25">
      <c r="A1030" s="2" t="str">
        <f>HYPERLINK("https://www.treecommerce.nl/messenger/photo.php?photo=cc56e1e157f3a444c9f01a7b836b8df7","Photo")</f>
        <v>Photo</v>
      </c>
      <c r="B1030" s="2">
        <v>1</v>
      </c>
      <c r="C1030" s="2" t="s">
        <v>363</v>
      </c>
      <c r="D1030" s="2" t="s">
        <v>634</v>
      </c>
      <c r="E1030" s="2" t="s">
        <v>639</v>
      </c>
    </row>
    <row r="1031" spans="1:5" x14ac:dyDescent="0.25">
      <c r="A1031" s="2" t="str">
        <f>HYPERLINK("https://www.treecommerce.nl/messenger/photo.php?photo=474177f942df87745d1811701267923f","Photo")</f>
        <v>Photo</v>
      </c>
      <c r="B1031" s="2">
        <v>1</v>
      </c>
      <c r="C1031" s="2" t="s">
        <v>363</v>
      </c>
      <c r="D1031" s="2" t="s">
        <v>634</v>
      </c>
      <c r="E1031" s="2" t="s">
        <v>640</v>
      </c>
    </row>
    <row r="1032" spans="1:5" x14ac:dyDescent="0.25">
      <c r="A1032" s="2" t="str">
        <f>HYPERLINK("https://www.treecommerce.nl/messenger/photo.php?photo=5e65c0fdf7f9420cec3590b5c12a8b86","Photo")</f>
        <v>Photo</v>
      </c>
      <c r="B1032" s="2">
        <v>1</v>
      </c>
      <c r="C1032" s="2" t="s">
        <v>363</v>
      </c>
      <c r="D1032" s="2" t="s">
        <v>634</v>
      </c>
      <c r="E1032" s="2" t="s">
        <v>641</v>
      </c>
    </row>
    <row r="1033" spans="1:5" x14ac:dyDescent="0.25">
      <c r="A1033" s="2" t="str">
        <f>HYPERLINK("https://www.treecommerce.nl/messenger/photo.php?photo=88d02e90d929d32c558b312786e9962d","Photo")</f>
        <v>Photo</v>
      </c>
      <c r="B1033" s="2">
        <v>1</v>
      </c>
      <c r="C1033" s="2" t="s">
        <v>363</v>
      </c>
      <c r="D1033" s="2" t="s">
        <v>634</v>
      </c>
      <c r="E1033" s="2" t="s">
        <v>642</v>
      </c>
    </row>
    <row r="1034" spans="1:5" x14ac:dyDescent="0.25">
      <c r="A1034" s="2" t="str">
        <f>HYPERLINK("https://www.treecommerce.nl/messenger/photo.php?photo=10ea194a7b773dd06a2c5a296bae6a71","Photo")</f>
        <v>Photo</v>
      </c>
      <c r="B1034" s="2">
        <v>1</v>
      </c>
      <c r="C1034" s="2" t="s">
        <v>363</v>
      </c>
      <c r="D1034" s="2" t="s">
        <v>634</v>
      </c>
      <c r="E1034" s="2" t="s">
        <v>643</v>
      </c>
    </row>
    <row r="1035" spans="1:5" x14ac:dyDescent="0.25">
      <c r="A1035" s="2" t="str">
        <f>HYPERLINK("https://www.treecommerce.nl/messenger/photo.php?photo=02bba0232bfcb789357e0459ea0c00af","Photo")</f>
        <v>Photo</v>
      </c>
      <c r="B1035" s="2">
        <v>1</v>
      </c>
      <c r="C1035" s="2" t="s">
        <v>363</v>
      </c>
      <c r="D1035" s="2" t="s">
        <v>634</v>
      </c>
      <c r="E1035" s="2" t="s">
        <v>644</v>
      </c>
    </row>
    <row r="1036" spans="1:5" x14ac:dyDescent="0.25">
      <c r="A1036" s="2" t="str">
        <f>HYPERLINK("https://www.treecommerce.nl/messenger/photo.php?photo=0b7d947672ef45cffb3c23d36f31a0ca","Photo")</f>
        <v>Photo</v>
      </c>
      <c r="B1036" s="2">
        <v>1</v>
      </c>
      <c r="C1036" s="2" t="s">
        <v>363</v>
      </c>
      <c r="D1036" s="2" t="s">
        <v>634</v>
      </c>
      <c r="E1036" s="2" t="s">
        <v>645</v>
      </c>
    </row>
    <row r="1037" spans="1:5" x14ac:dyDescent="0.25">
      <c r="A1037" s="2" t="str">
        <f>HYPERLINK("https://www.treecommerce.nl/messenger/photo.php?photo=bde18b3e8454231b98c4af0a093f0c18","Photo")</f>
        <v>Photo</v>
      </c>
      <c r="B1037" s="2">
        <v>1</v>
      </c>
      <c r="C1037" s="2" t="s">
        <v>363</v>
      </c>
      <c r="D1037" s="2" t="s">
        <v>634</v>
      </c>
      <c r="E1037" s="2" t="s">
        <v>646</v>
      </c>
    </row>
    <row r="1038" spans="1:5" x14ac:dyDescent="0.25">
      <c r="A1038" s="2" t="str">
        <f>HYPERLINK("https://www.treecommerce.nl/messenger/photo.php?photo=30d6b1a0458dbfe2660ab7198f67ef31","Photo")</f>
        <v>Photo</v>
      </c>
      <c r="B1038" s="2">
        <v>1</v>
      </c>
      <c r="C1038" s="2" t="s">
        <v>363</v>
      </c>
      <c r="D1038" s="2" t="s">
        <v>634</v>
      </c>
      <c r="E1038" s="2" t="s">
        <v>647</v>
      </c>
    </row>
    <row r="1039" spans="1:5" x14ac:dyDescent="0.25">
      <c r="A1039" s="2" t="str">
        <f>HYPERLINK("https://www.treecommerce.nl/messenger/photo.php?photo=4d28bddf10419c9cde69a23a1786d6b9","Photo")</f>
        <v>Photo</v>
      </c>
      <c r="B1039" s="2">
        <v>1</v>
      </c>
      <c r="C1039" s="2" t="s">
        <v>363</v>
      </c>
      <c r="D1039" s="2" t="s">
        <v>634</v>
      </c>
      <c r="E1039" s="2" t="s">
        <v>648</v>
      </c>
    </row>
    <row r="1040" spans="1:5" x14ac:dyDescent="0.25">
      <c r="A1040" s="2" t="str">
        <f>HYPERLINK("https://www.treecommerce.nl/messenger/photo.php?photo=041a9357dee2f7cbf353398ad362d3cb","Photo")</f>
        <v>Photo</v>
      </c>
      <c r="B1040" s="2">
        <v>1</v>
      </c>
      <c r="C1040" s="2" t="s">
        <v>363</v>
      </c>
      <c r="D1040" s="2" t="s">
        <v>634</v>
      </c>
      <c r="E1040" s="2" t="s">
        <v>649</v>
      </c>
    </row>
    <row r="1041" spans="1:5" x14ac:dyDescent="0.25">
      <c r="A1041" s="2" t="str">
        <f>HYPERLINK("https://www.treecommerce.nl/messenger/photo.php?photo=875b8875b176a9b77eeed1062b544d54","Photo")</f>
        <v>Photo</v>
      </c>
      <c r="B1041" s="2">
        <v>1</v>
      </c>
      <c r="C1041" s="2" t="s">
        <v>363</v>
      </c>
      <c r="D1041" s="2" t="s">
        <v>634</v>
      </c>
      <c r="E1041" s="2" t="s">
        <v>650</v>
      </c>
    </row>
    <row r="1042" spans="1:5" x14ac:dyDescent="0.25">
      <c r="A1042" s="2" t="str">
        <f>HYPERLINK("https://www.treecommerce.nl/messenger/photo.php?photo=9abb590587c2da9f323b001b2fe0b8f0","Photo")</f>
        <v>Photo</v>
      </c>
      <c r="B1042" s="2">
        <v>1</v>
      </c>
      <c r="C1042" s="2" t="s">
        <v>363</v>
      </c>
      <c r="D1042" s="2" t="s">
        <v>396</v>
      </c>
      <c r="E1042" s="2" t="s">
        <v>397</v>
      </c>
    </row>
    <row r="1043" spans="1:5" x14ac:dyDescent="0.25">
      <c r="A1043" s="2" t="str">
        <f>HYPERLINK("https://www.treecommerce.nl/messenger/photo.php?photo=8235cea06e69caf2a04a009cdd1c2642","Photo")</f>
        <v>Photo</v>
      </c>
      <c r="B1043" s="2">
        <v>7</v>
      </c>
      <c r="C1043" s="2" t="s">
        <v>363</v>
      </c>
      <c r="D1043" s="2" t="s">
        <v>847</v>
      </c>
      <c r="E1043" s="2" t="s">
        <v>1405</v>
      </c>
    </row>
    <row r="1044" spans="1:5" x14ac:dyDescent="0.25">
      <c r="A1044" s="2" t="str">
        <f>HYPERLINK("https://www.treecommerce.nl/messenger/photo.php?photo=70bd6607bf315af8372e669aa88fdda6","Photo")</f>
        <v>Photo</v>
      </c>
      <c r="B1044" s="2">
        <v>1</v>
      </c>
      <c r="C1044" s="2" t="s">
        <v>363</v>
      </c>
      <c r="D1044" s="2" t="s">
        <v>658</v>
      </c>
      <c r="E1044" s="2" t="s">
        <v>659</v>
      </c>
    </row>
    <row r="1045" spans="1:5" x14ac:dyDescent="0.25">
      <c r="A1045" s="2" t="str">
        <f>HYPERLINK("https://www.treecommerce.nl/messenger/photo.php?photo=6774788bd49ba0d3ee929c85e691af97","Photo")</f>
        <v>Photo</v>
      </c>
      <c r="B1045" s="2">
        <v>1</v>
      </c>
      <c r="C1045" s="2" t="s">
        <v>363</v>
      </c>
      <c r="D1045" s="2" t="s">
        <v>658</v>
      </c>
      <c r="E1045" s="2" t="s">
        <v>660</v>
      </c>
    </row>
    <row r="1046" spans="1:5" x14ac:dyDescent="0.25">
      <c r="A1046" s="2" t="str">
        <f>HYPERLINK("https://www.treecommerce.nl/messenger/photo.php?photo=c4d5f0721dd1b09fa69e4a3348e6dcef","Photo")</f>
        <v>Photo</v>
      </c>
      <c r="B1046" s="2">
        <v>1</v>
      </c>
      <c r="C1046" s="2" t="s">
        <v>363</v>
      </c>
      <c r="D1046" s="2" t="s">
        <v>658</v>
      </c>
      <c r="E1046" s="2" t="s">
        <v>661</v>
      </c>
    </row>
    <row r="1047" spans="1:5" x14ac:dyDescent="0.25">
      <c r="A1047" s="2" t="str">
        <f>HYPERLINK("https://www.treecommerce.nl/messenger/photo.php?photo=2476ff181b0adc772f02376bd0a3502c","Photo")</f>
        <v>Photo</v>
      </c>
      <c r="B1047" s="2">
        <v>1</v>
      </c>
      <c r="C1047" s="2" t="s">
        <v>363</v>
      </c>
      <c r="D1047" s="2" t="s">
        <v>1382</v>
      </c>
      <c r="E1047" s="2" t="s">
        <v>1383</v>
      </c>
    </row>
    <row r="1048" spans="1:5" x14ac:dyDescent="0.25">
      <c r="A1048" s="2" t="str">
        <f>HYPERLINK("https://www.treecommerce.nl/messenger/photo.php?photo=df2422afcb2dfda1326d162853974d71","Photo")</f>
        <v>Photo</v>
      </c>
      <c r="B1048" s="2">
        <v>1</v>
      </c>
      <c r="C1048" s="2" t="s">
        <v>363</v>
      </c>
      <c r="D1048" s="2" t="s">
        <v>1382</v>
      </c>
      <c r="E1048" s="2" t="s">
        <v>1384</v>
      </c>
    </row>
    <row r="1049" spans="1:5" x14ac:dyDescent="0.25">
      <c r="A1049" s="2" t="str">
        <f>HYPERLINK("https://www.treecommerce.nl/messenger/photo.php?photo=5d917a96491bbcb4affc19fb2f710ff1","Photo")</f>
        <v>Photo</v>
      </c>
      <c r="B1049" s="2">
        <v>1</v>
      </c>
      <c r="C1049" s="2" t="s">
        <v>363</v>
      </c>
      <c r="D1049" s="2" t="s">
        <v>1382</v>
      </c>
      <c r="E1049" s="2" t="s">
        <v>1385</v>
      </c>
    </row>
    <row r="1050" spans="1:5" x14ac:dyDescent="0.25">
      <c r="A1050" s="2" t="str">
        <f>HYPERLINK("https://www.treecommerce.nl/messenger/photo.php?photo=22df0478fdb0c65508fb82d480f62dfc","Photo")</f>
        <v>Photo</v>
      </c>
      <c r="B1050" s="2">
        <v>1</v>
      </c>
      <c r="C1050" s="2" t="s">
        <v>363</v>
      </c>
      <c r="D1050" s="2" t="s">
        <v>1386</v>
      </c>
      <c r="E1050" s="2" t="s">
        <v>1387</v>
      </c>
    </row>
    <row r="1051" spans="1:5" x14ac:dyDescent="0.25">
      <c r="A1051" s="2" t="str">
        <f>HYPERLINK("https://www.treecommerce.nl/messenger/photo.php?photo=0baceb973746ac4536a9e236b4896455","Photo")</f>
        <v>Photo</v>
      </c>
      <c r="B1051" s="2">
        <v>1</v>
      </c>
      <c r="C1051" s="2" t="s">
        <v>363</v>
      </c>
      <c r="D1051" s="2" t="s">
        <v>813</v>
      </c>
      <c r="E1051" s="2" t="s">
        <v>1406</v>
      </c>
    </row>
    <row r="1052" spans="1:5" x14ac:dyDescent="0.25">
      <c r="A1052" s="2" t="str">
        <f>HYPERLINK("https://www.treecommerce.nl/messenger/photo.php?photo=6683a7b23c8fae2da408cede15d61a8d","Photo")</f>
        <v>Photo</v>
      </c>
      <c r="B1052" s="2">
        <v>1</v>
      </c>
      <c r="C1052" s="2" t="s">
        <v>363</v>
      </c>
      <c r="D1052" s="2" t="s">
        <v>813</v>
      </c>
      <c r="E1052" s="2" t="s">
        <v>1407</v>
      </c>
    </row>
    <row r="1053" spans="1:5" x14ac:dyDescent="0.25">
      <c r="A1053" s="2" t="str">
        <f>HYPERLINK("https://www.treecommerce.nl/messenger/photo.php?photo=6e7338b1748a886b633df78f8b8ebb72","Photo")</f>
        <v>Photo</v>
      </c>
      <c r="B1053" s="2">
        <v>1</v>
      </c>
      <c r="C1053" s="2" t="s">
        <v>363</v>
      </c>
      <c r="D1053" s="2" t="s">
        <v>813</v>
      </c>
      <c r="E1053" s="2" t="s">
        <v>1408</v>
      </c>
    </row>
    <row r="1054" spans="1:5" x14ac:dyDescent="0.25">
      <c r="A1054" s="2" t="str">
        <f>HYPERLINK("https://www.treecommerce.nl/messenger/photo.php?photo=3ce05afc1c6a0e9319f5112708bd95a0","Photo")</f>
        <v>Photo</v>
      </c>
      <c r="B1054" s="2">
        <v>1</v>
      </c>
      <c r="C1054" s="2" t="s">
        <v>363</v>
      </c>
      <c r="D1054" s="2" t="s">
        <v>1388</v>
      </c>
      <c r="E1054" s="2" t="s">
        <v>1389</v>
      </c>
    </row>
    <row r="1055" spans="1:5" x14ac:dyDescent="0.25">
      <c r="A1055" s="2" t="str">
        <f>HYPERLINK("https://www.treecommerce.nl/messenger/photo.php?photo=8ae8f256b6b18841d4be3a0688a817d6","Photo")</f>
        <v>Photo</v>
      </c>
      <c r="B1055" s="2">
        <v>1</v>
      </c>
      <c r="C1055" s="2" t="s">
        <v>363</v>
      </c>
      <c r="D1055" s="2" t="s">
        <v>214</v>
      </c>
      <c r="E1055" s="2" t="s">
        <v>395</v>
      </c>
    </row>
    <row r="1056" spans="1:5" x14ac:dyDescent="0.25">
      <c r="A1056" s="2" t="str">
        <f>HYPERLINK("https://www.treecommerce.nl/messenger/photo.php?photo=a4ab7642415a748ee694ea84f01a4bef","Photo")</f>
        <v>Photo</v>
      </c>
      <c r="B1056" s="2">
        <v>1</v>
      </c>
      <c r="C1056" s="2" t="s">
        <v>363</v>
      </c>
      <c r="D1056" s="2" t="s">
        <v>1019</v>
      </c>
      <c r="E1056" s="2" t="s">
        <v>1390</v>
      </c>
    </row>
    <row r="1057" spans="1:5" x14ac:dyDescent="0.25">
      <c r="A1057" s="2" t="str">
        <f>HYPERLINK("https://www.treecommerce.nl/messenger/photo.php?photo=d42ae96c42db70449053e9204690ab41","Photo")</f>
        <v>Photo</v>
      </c>
      <c r="B1057" s="2">
        <v>3</v>
      </c>
      <c r="C1057" s="2" t="s">
        <v>363</v>
      </c>
      <c r="D1057" s="2" t="s">
        <v>769</v>
      </c>
      <c r="E1057" s="3">
        <v>46208</v>
      </c>
    </row>
    <row r="1058" spans="1:5" x14ac:dyDescent="0.25">
      <c r="A1058" s="2" t="str">
        <f>HYPERLINK("https://www.treecommerce.nl/messenger/photo.php?photo=1135b1a50d2ff606171dd927d587dacd","Photo")</f>
        <v>Photo</v>
      </c>
      <c r="B1058" s="2">
        <v>1</v>
      </c>
      <c r="C1058" s="2" t="s">
        <v>363</v>
      </c>
      <c r="D1058" s="2" t="s">
        <v>758</v>
      </c>
      <c r="E1058" s="2" t="s">
        <v>759</v>
      </c>
    </row>
    <row r="1059" spans="1:5" x14ac:dyDescent="0.25">
      <c r="A1059" s="2" t="str">
        <f>HYPERLINK("https://www.treecommerce.nl/messenger/photo.php?photo=ee53b422b501376349a5fcfa3532fb1e","Photo")</f>
        <v>Photo</v>
      </c>
      <c r="B1059" s="2">
        <v>1</v>
      </c>
      <c r="C1059" s="2" t="s">
        <v>363</v>
      </c>
      <c r="D1059" s="2" t="s">
        <v>758</v>
      </c>
      <c r="E1059" s="2" t="s">
        <v>760</v>
      </c>
    </row>
    <row r="1060" spans="1:5" x14ac:dyDescent="0.25">
      <c r="A1060" s="2" t="str">
        <f>HYPERLINK("https://www.treecommerce.nl/messenger/photo.php?photo=6b325bfe05f8dcc06d63441642fd9651","Photo")</f>
        <v>Photo</v>
      </c>
      <c r="B1060" s="2">
        <v>1</v>
      </c>
      <c r="C1060" s="2" t="s">
        <v>363</v>
      </c>
      <c r="D1060" s="2" t="s">
        <v>740</v>
      </c>
      <c r="E1060" s="2" t="s">
        <v>1391</v>
      </c>
    </row>
    <row r="1061" spans="1:5" x14ac:dyDescent="0.25">
      <c r="A1061" s="2" t="str">
        <f>HYPERLINK("https://www.treecommerce.nl/messenger/photo.php?photo=66528dd993eba6461641b28f988404c0","Photo")</f>
        <v>Photo</v>
      </c>
      <c r="B1061" s="2">
        <v>1</v>
      </c>
      <c r="C1061" s="2" t="s">
        <v>363</v>
      </c>
      <c r="D1061" s="2" t="s">
        <v>740</v>
      </c>
      <c r="E1061" s="2" t="s">
        <v>1392</v>
      </c>
    </row>
    <row r="1062" spans="1:5" x14ac:dyDescent="0.25">
      <c r="A1062" s="2" t="str">
        <f>HYPERLINK("https://www.treecommerce.nl/messenger/photo.php?photo=e466b2f0bc29eec59534ebe96ebe301f","Photo")</f>
        <v>Photo</v>
      </c>
      <c r="B1062" s="2">
        <v>1</v>
      </c>
      <c r="C1062" s="2" t="s">
        <v>363</v>
      </c>
      <c r="D1062" s="2" t="s">
        <v>740</v>
      </c>
      <c r="E1062" s="2" t="s">
        <v>1393</v>
      </c>
    </row>
    <row r="1063" spans="1:5" x14ac:dyDescent="0.25">
      <c r="A1063" s="2" t="str">
        <f>HYPERLINK("https://www.treecommerce.nl/messenger/photo.php?photo=8c4778c0bcf72beed66fd5fe70b41c21","Photo")</f>
        <v>Photo</v>
      </c>
      <c r="B1063" s="2">
        <v>1</v>
      </c>
      <c r="C1063" s="2" t="s">
        <v>363</v>
      </c>
      <c r="D1063" s="2" t="s">
        <v>11</v>
      </c>
      <c r="E1063" s="2" t="s">
        <v>1409</v>
      </c>
    </row>
    <row r="1064" spans="1:5" x14ac:dyDescent="0.25">
      <c r="A1064" s="2" t="str">
        <f>HYPERLINK("https://www.treecommerce.nl/messenger/photo.php?photo=7e6aaf139a4a73a10e5fd21582013ae9","Photo")</f>
        <v>Photo</v>
      </c>
      <c r="B1064" s="2">
        <v>1</v>
      </c>
      <c r="C1064" s="2" t="s">
        <v>363</v>
      </c>
      <c r="D1064" s="2" t="s">
        <v>11</v>
      </c>
      <c r="E1064" s="2" t="s">
        <v>1410</v>
      </c>
    </row>
    <row r="1065" spans="1:5" x14ac:dyDescent="0.25">
      <c r="A1065" s="2" t="str">
        <f>HYPERLINK("https://www.treecommerce.nl/messenger/photo.php?photo=56f2802bbd4d35326fa9b77ba13a70b7","Photo")</f>
        <v>Photo</v>
      </c>
      <c r="B1065" s="2">
        <v>1</v>
      </c>
      <c r="C1065" s="2" t="s">
        <v>363</v>
      </c>
      <c r="D1065" s="2" t="s">
        <v>150</v>
      </c>
      <c r="E1065" s="2" t="s">
        <v>1394</v>
      </c>
    </row>
    <row r="1066" spans="1:5" x14ac:dyDescent="0.25">
      <c r="A1066" s="2" t="str">
        <f>HYPERLINK("https://www.treecommerce.nl/messenger/photo.php?photo=3b468cd47471e82beb45c7d2f9ab6328","Photo")</f>
        <v>Photo</v>
      </c>
      <c r="B1066" s="2">
        <v>1</v>
      </c>
      <c r="C1066" s="2" t="s">
        <v>363</v>
      </c>
      <c r="D1066" s="2" t="s">
        <v>19</v>
      </c>
      <c r="E1066" s="2" t="s">
        <v>1411</v>
      </c>
    </row>
    <row r="1067" spans="1:5" x14ac:dyDescent="0.25">
      <c r="A1067" s="2" t="str">
        <f>HYPERLINK("https://www.treecommerce.nl/messenger/photo.php?photo=03d588bf8202090c31320c9da28fb5db","Photo")</f>
        <v>Photo</v>
      </c>
      <c r="B1067" s="2">
        <v>1</v>
      </c>
      <c r="C1067" s="2" t="s">
        <v>363</v>
      </c>
      <c r="D1067" s="2" t="s">
        <v>19</v>
      </c>
      <c r="E1067" s="2" t="s">
        <v>1412</v>
      </c>
    </row>
    <row r="1068" spans="1:5" x14ac:dyDescent="0.25">
      <c r="A1068" s="2" t="str">
        <f>HYPERLINK("https://www.treecommerce.nl/messenger/photo.php?photo=e2d932daae9079cf2f83aa45bae3f70c","Photo")</f>
        <v>Photo</v>
      </c>
      <c r="B1068" s="2">
        <v>1</v>
      </c>
      <c r="C1068" s="2" t="s">
        <v>1415</v>
      </c>
      <c r="D1068" s="2" t="s">
        <v>740</v>
      </c>
      <c r="E1068" s="2" t="s">
        <v>1416</v>
      </c>
    </row>
    <row r="1069" spans="1:5" x14ac:dyDescent="0.25">
      <c r="A1069" s="2" t="str">
        <f>HYPERLINK("https://www.treecommerce.nl/messenger/photo.php?photo=2dc35abdd760f6773ed218b652e5ef71","Photo")</f>
        <v>Photo</v>
      </c>
      <c r="B1069" s="2">
        <v>1</v>
      </c>
      <c r="C1069" s="2" t="s">
        <v>692</v>
      </c>
      <c r="D1069" s="2" t="s">
        <v>693</v>
      </c>
      <c r="E1069" s="2" t="s">
        <v>694</v>
      </c>
    </row>
    <row r="1070" spans="1:5" x14ac:dyDescent="0.25">
      <c r="A1070" s="2" t="str">
        <f>HYPERLINK("https://www.treecommerce.nl/messenger/photo.php?photo=d9fdf24c83279df97775a49d42f7b9e4","Photo")</f>
        <v>Photo</v>
      </c>
      <c r="B1070" s="2">
        <v>1</v>
      </c>
      <c r="C1070" s="2" t="s">
        <v>692</v>
      </c>
      <c r="D1070" s="2" t="s">
        <v>695</v>
      </c>
      <c r="E1070" s="2" t="s">
        <v>696</v>
      </c>
    </row>
    <row r="1071" spans="1:5" x14ac:dyDescent="0.25">
      <c r="A1071" s="2" t="str">
        <f>HYPERLINK("https://www.treecommerce.nl/messenger/photo.php?photo=6129ccc7a87dbc917bc9fe27f08bfdd4","Photo")</f>
        <v>Photo</v>
      </c>
      <c r="B1071" s="2">
        <v>1</v>
      </c>
      <c r="C1071" s="2" t="s">
        <v>398</v>
      </c>
      <c r="D1071" s="2" t="s">
        <v>184</v>
      </c>
      <c r="E1071" s="2" t="s">
        <v>399</v>
      </c>
    </row>
    <row r="1072" spans="1:5" x14ac:dyDescent="0.25">
      <c r="A1072" s="2" t="str">
        <f>HYPERLINK("https://www.treecommerce.nl/messenger/photo.php?photo=68db9b1fe5e38e95cc17e62f25e184c1","Photo")</f>
        <v>Photo</v>
      </c>
      <c r="B1072" s="2">
        <v>1</v>
      </c>
      <c r="C1072" s="2" t="s">
        <v>398</v>
      </c>
      <c r="D1072" s="2" t="s">
        <v>184</v>
      </c>
      <c r="E1072" s="2" t="s">
        <v>400</v>
      </c>
    </row>
    <row r="1073" spans="1:5" x14ac:dyDescent="0.25">
      <c r="A1073" s="2" t="str">
        <f>HYPERLINK("https://www.treecommerce.nl/messenger/photo.php?photo=5e54241c9d47696dafea1751637dff59","Photo")</f>
        <v>Photo</v>
      </c>
      <c r="B1073" s="2">
        <v>1</v>
      </c>
      <c r="C1073" s="2" t="s">
        <v>401</v>
      </c>
      <c r="D1073" s="2" t="s">
        <v>102</v>
      </c>
      <c r="E1073" s="2" t="s">
        <v>402</v>
      </c>
    </row>
    <row r="1074" spans="1:5" x14ac:dyDescent="0.25">
      <c r="A1074" s="2" t="str">
        <f>HYPERLINK("https://www.treecommerce.nl/messenger/photo.php?photo=572807cd9066e14d90a4469c1bd473f5","Photo")</f>
        <v>Photo</v>
      </c>
      <c r="B1074" s="2">
        <v>1</v>
      </c>
      <c r="C1074" s="2" t="s">
        <v>1417</v>
      </c>
      <c r="D1074" s="2" t="s">
        <v>72</v>
      </c>
      <c r="E1074" s="2" t="s">
        <v>1418</v>
      </c>
    </row>
    <row r="1075" spans="1:5" x14ac:dyDescent="0.25">
      <c r="A1075" s="2" t="str">
        <f>HYPERLINK("https://www.treecommerce.nl/messenger/photo.php?photo=69339c86d73c3edc7c40aaf141a1a101","Photo")</f>
        <v>Photo</v>
      </c>
      <c r="B1075" s="2">
        <v>1</v>
      </c>
      <c r="C1075" s="2" t="s">
        <v>403</v>
      </c>
      <c r="D1075" s="2" t="s">
        <v>90</v>
      </c>
      <c r="E1075" s="2" t="s">
        <v>404</v>
      </c>
    </row>
    <row r="1076" spans="1:5" x14ac:dyDescent="0.25">
      <c r="A1076" s="2" t="str">
        <f>HYPERLINK("https://www.treecommerce.nl/messenger/photo.php?photo=7ffb6a9a4deb71d1bb4b44c09bd85304","Photo")</f>
        <v>Photo</v>
      </c>
      <c r="B1076" s="2">
        <v>1</v>
      </c>
      <c r="C1076" s="2" t="s">
        <v>403</v>
      </c>
      <c r="D1076" s="2" t="s">
        <v>240</v>
      </c>
      <c r="E1076" s="2"/>
    </row>
    <row r="1077" spans="1:5" x14ac:dyDescent="0.25">
      <c r="A1077" s="2" t="str">
        <f>HYPERLINK("https://www.treecommerce.nl/messenger/photo.php?photo=15a46e2fa6842d7fa3c71388c5f7e666","Photo")</f>
        <v>Photo</v>
      </c>
      <c r="B1077" s="2">
        <v>1</v>
      </c>
      <c r="C1077" s="2" t="s">
        <v>403</v>
      </c>
      <c r="D1077" s="2" t="s">
        <v>240</v>
      </c>
      <c r="E1077" s="2" t="s">
        <v>1419</v>
      </c>
    </row>
    <row r="1078" spans="1:5" x14ac:dyDescent="0.25">
      <c r="A1078" s="2" t="str">
        <f>HYPERLINK("https://www.treecommerce.nl/messenger/photo.php?photo=ae6f2558de5161bee14db84f5de45d9b","Photo")</f>
        <v>Photo</v>
      </c>
      <c r="B1078" s="2">
        <v>1</v>
      </c>
      <c r="C1078" s="2" t="s">
        <v>403</v>
      </c>
      <c r="D1078" s="2" t="s">
        <v>1673</v>
      </c>
      <c r="E1078" s="2"/>
    </row>
    <row r="1079" spans="1:5" x14ac:dyDescent="0.25">
      <c r="A1079" s="2" t="str">
        <f>HYPERLINK("https://www.treecommerce.nl/messenger/photo.php?photo=399f18133eb10481c63296514a0ce34b","Photo")</f>
        <v>Photo</v>
      </c>
      <c r="B1079" s="2">
        <v>1</v>
      </c>
      <c r="C1079" s="2" t="s">
        <v>405</v>
      </c>
      <c r="D1079" s="2" t="s">
        <v>90</v>
      </c>
      <c r="E1079" s="2" t="s">
        <v>409</v>
      </c>
    </row>
    <row r="1080" spans="1:5" x14ac:dyDescent="0.25">
      <c r="A1080" s="2" t="str">
        <f>HYPERLINK("https://www.treecommerce.nl/messenger/photo.php?photo=3fcfb37932467c4087a8f6b6df605018","Photo")</f>
        <v>Photo</v>
      </c>
      <c r="B1080" s="2">
        <v>1</v>
      </c>
      <c r="C1080" s="2" t="s">
        <v>405</v>
      </c>
      <c r="D1080" s="2" t="s">
        <v>127</v>
      </c>
      <c r="E1080" s="2" t="s">
        <v>406</v>
      </c>
    </row>
    <row r="1081" spans="1:5" x14ac:dyDescent="0.25">
      <c r="A1081" s="2" t="str">
        <f>HYPERLINK("https://www.treecommerce.nl/messenger/photo.php?photo=3fcfb37932467c4087a8f6b6df605018","Photo")</f>
        <v>Photo</v>
      </c>
      <c r="B1081" s="2">
        <v>1</v>
      </c>
      <c r="C1081" s="2" t="s">
        <v>405</v>
      </c>
      <c r="D1081" s="2" t="s">
        <v>127</v>
      </c>
      <c r="E1081" s="2" t="s">
        <v>407</v>
      </c>
    </row>
    <row r="1082" spans="1:5" x14ac:dyDescent="0.25">
      <c r="A1082" s="2" t="str">
        <f>HYPERLINK("https://www.treecommerce.nl/messenger/photo.php?photo=f031c571f04a5e9ed8c21ca03e02c62b","Photo")</f>
        <v>Photo</v>
      </c>
      <c r="B1082" s="2">
        <v>1</v>
      </c>
      <c r="C1082" s="2" t="s">
        <v>405</v>
      </c>
      <c r="D1082" s="2" t="s">
        <v>240</v>
      </c>
      <c r="E1082" s="2" t="s">
        <v>408</v>
      </c>
    </row>
    <row r="1083" spans="1:5" x14ac:dyDescent="0.25">
      <c r="A1083" s="2" t="str">
        <f>HYPERLINK("https://www.treecommerce.nl/messenger/photo.php?photo=4bdd1b2a21f82900b9944cd89d711105","Photo")</f>
        <v>Photo</v>
      </c>
      <c r="B1083" s="2">
        <v>1</v>
      </c>
      <c r="C1083" s="2" t="s">
        <v>405</v>
      </c>
      <c r="D1083" s="2" t="s">
        <v>90</v>
      </c>
      <c r="E1083" s="2" t="s">
        <v>1420</v>
      </c>
    </row>
    <row r="1084" spans="1:5" x14ac:dyDescent="0.25">
      <c r="A1084" s="2" t="str">
        <f>HYPERLINK("https://www.treecommerce.nl/messenger/photo.php?photo=abc534cc3e1a19bd79f26468fe546297","Photo")</f>
        <v>Photo</v>
      </c>
      <c r="B1084" s="2">
        <v>1</v>
      </c>
      <c r="C1084" s="2" t="s">
        <v>1421</v>
      </c>
      <c r="D1084" s="2" t="s">
        <v>87</v>
      </c>
      <c r="E1084" s="2" t="s">
        <v>1422</v>
      </c>
    </row>
    <row r="1085" spans="1:5" x14ac:dyDescent="0.25">
      <c r="A1085" s="2" t="str">
        <f>HYPERLINK("https://www.treecommerce.nl/messenger/photo.php?photo=8f38ff26641d0db5aad88389a4004c68","Photo")</f>
        <v>Photo</v>
      </c>
      <c r="B1085" s="2">
        <v>1</v>
      </c>
      <c r="C1085" s="2" t="s">
        <v>1421</v>
      </c>
      <c r="D1085" s="2" t="s">
        <v>87</v>
      </c>
      <c r="E1085" s="2" t="s">
        <v>1423</v>
      </c>
    </row>
    <row r="1086" spans="1:5" x14ac:dyDescent="0.25">
      <c r="A1086" s="2" t="str">
        <f>HYPERLINK("https://www.treecommerce.nl/messenger/photo.php?photo=15d58c1b75a2fdc9bfcb029d9d122e5a","Photo")</f>
        <v>Photo</v>
      </c>
      <c r="B1086" s="2">
        <v>1</v>
      </c>
      <c r="C1086" s="2" t="s">
        <v>410</v>
      </c>
      <c r="D1086" s="2" t="s">
        <v>72</v>
      </c>
      <c r="E1086" s="2" t="s">
        <v>411</v>
      </c>
    </row>
    <row r="1087" spans="1:5" x14ac:dyDescent="0.25">
      <c r="A1087" s="2" t="str">
        <f>HYPERLINK("https://www.treecommerce.nl/messenger/photo.php?photo=4b63f1736edfef0c8d6994f2f7d4eba2","Photo")</f>
        <v>Photo</v>
      </c>
      <c r="B1087" s="2">
        <v>1</v>
      </c>
      <c r="C1087" s="2" t="s">
        <v>412</v>
      </c>
      <c r="D1087" s="2" t="s">
        <v>37</v>
      </c>
      <c r="E1087" s="2" t="s">
        <v>413</v>
      </c>
    </row>
    <row r="1088" spans="1:5" x14ac:dyDescent="0.25">
      <c r="A1088" s="2" t="str">
        <f>HYPERLINK("https://www.treecommerce.nl/messenger/photo.php?photo=150bd7f87d19ed0ba85ec13df5794788","Photo")</f>
        <v>Photo</v>
      </c>
      <c r="B1088" s="2">
        <v>1</v>
      </c>
      <c r="C1088" s="2" t="s">
        <v>412</v>
      </c>
      <c r="D1088" s="2" t="s">
        <v>809</v>
      </c>
      <c r="E1088" s="2" t="s">
        <v>1431</v>
      </c>
    </row>
    <row r="1089" spans="1:5" x14ac:dyDescent="0.25">
      <c r="A1089" s="2" t="str">
        <f>HYPERLINK("https://www.treecommerce.nl/messenger/photo.php?photo=75aa4739654436aa8a6d7227b98f840a","Photo")</f>
        <v>Photo</v>
      </c>
      <c r="B1089" s="2">
        <v>1</v>
      </c>
      <c r="C1089" s="2" t="s">
        <v>412</v>
      </c>
      <c r="D1089" s="2" t="s">
        <v>809</v>
      </c>
      <c r="E1089" s="2" t="s">
        <v>1431</v>
      </c>
    </row>
    <row r="1090" spans="1:5" x14ac:dyDescent="0.25">
      <c r="A1090" s="2" t="str">
        <f>HYPERLINK("https://www.treecommerce.nl/messenger/photo.php?photo=f584303f4b1936ceae51a748afd39e5b","Photo")</f>
        <v>Photo</v>
      </c>
      <c r="B1090" s="2">
        <v>1</v>
      </c>
      <c r="C1090" s="2" t="s">
        <v>412</v>
      </c>
      <c r="D1090" s="2" t="s">
        <v>1374</v>
      </c>
      <c r="E1090" s="2" t="s">
        <v>1424</v>
      </c>
    </row>
    <row r="1091" spans="1:5" x14ac:dyDescent="0.25">
      <c r="A1091" s="2" t="str">
        <f>HYPERLINK("https://www.treecommerce.nl/messenger/photo.php?photo=986d9b7fed8c60abb030262f7e255f2d","Photo")</f>
        <v>Photo</v>
      </c>
      <c r="B1091" s="2">
        <v>1</v>
      </c>
      <c r="C1091" s="2" t="s">
        <v>412</v>
      </c>
      <c r="D1091" s="2" t="s">
        <v>1374</v>
      </c>
      <c r="E1091" s="2" t="s">
        <v>1425</v>
      </c>
    </row>
    <row r="1092" spans="1:5" x14ac:dyDescent="0.25">
      <c r="A1092" s="2" t="str">
        <f>HYPERLINK("https://www.treecommerce.nl/messenger/photo.php?photo=0223373392aebca6b7b8c1fd5607a84d","Photo")</f>
        <v>Photo</v>
      </c>
      <c r="B1092" s="2">
        <v>1</v>
      </c>
      <c r="C1092" s="2" t="s">
        <v>412</v>
      </c>
      <c r="D1092" s="2" t="s">
        <v>847</v>
      </c>
      <c r="E1092" s="2" t="s">
        <v>1432</v>
      </c>
    </row>
    <row r="1093" spans="1:5" x14ac:dyDescent="0.25">
      <c r="A1093" s="2" t="str">
        <f>HYPERLINK("https://www.treecommerce.nl/messenger/photo.php?photo=334fbcf60059fdaa04b4cebe656f18ee","Photo")</f>
        <v>Photo</v>
      </c>
      <c r="B1093" s="2">
        <v>1</v>
      </c>
      <c r="C1093" s="2" t="s">
        <v>412</v>
      </c>
      <c r="D1093" s="2" t="s">
        <v>1066</v>
      </c>
      <c r="E1093" s="2" t="s">
        <v>1433</v>
      </c>
    </row>
    <row r="1094" spans="1:5" x14ac:dyDescent="0.25">
      <c r="A1094" s="2" t="str">
        <f>HYPERLINK("https://www.treecommerce.nl/messenger/photo.php?photo=a96b432c9c37636af79df2db08f8afde","Photo")</f>
        <v>Photo</v>
      </c>
      <c r="B1094" s="2">
        <v>1</v>
      </c>
      <c r="C1094" s="2" t="s">
        <v>412</v>
      </c>
      <c r="D1094" s="2" t="s">
        <v>1426</v>
      </c>
      <c r="E1094" s="2" t="s">
        <v>1427</v>
      </c>
    </row>
    <row r="1095" spans="1:5" x14ac:dyDescent="0.25">
      <c r="A1095" s="2" t="str">
        <f>HYPERLINK("https://www.treecommerce.nl/messenger/photo.php?photo=9c1d2552e00b1e5714c8ede6c0e36698","Photo")</f>
        <v>Photo</v>
      </c>
      <c r="B1095" s="2">
        <v>1</v>
      </c>
      <c r="C1095" s="2" t="s">
        <v>412</v>
      </c>
      <c r="D1095" s="2" t="s">
        <v>740</v>
      </c>
      <c r="E1095" s="2" t="s">
        <v>1428</v>
      </c>
    </row>
    <row r="1096" spans="1:5" x14ac:dyDescent="0.25">
      <c r="A1096" s="2" t="str">
        <f>HYPERLINK("https://www.treecommerce.nl/messenger/photo.php?photo=31399fe498604a53a4a58e5996c9ed65","Photo")</f>
        <v>Photo</v>
      </c>
      <c r="B1096" s="2">
        <v>1</v>
      </c>
      <c r="C1096" s="2" t="s">
        <v>412</v>
      </c>
      <c r="D1096" s="2" t="s">
        <v>740</v>
      </c>
      <c r="E1096" s="2" t="s">
        <v>1429</v>
      </c>
    </row>
    <row r="1097" spans="1:5" x14ac:dyDescent="0.25">
      <c r="A1097" s="2" t="str">
        <f>HYPERLINK("https://www.treecommerce.nl/messenger/photo.php?photo=e296dc50d94d5afe21196ac9f7a9fba1","Photo")</f>
        <v>Photo</v>
      </c>
      <c r="B1097" s="2">
        <v>1</v>
      </c>
      <c r="C1097" s="2" t="s">
        <v>412</v>
      </c>
      <c r="D1097" s="2" t="s">
        <v>740</v>
      </c>
      <c r="E1097" s="2" t="s">
        <v>1430</v>
      </c>
    </row>
    <row r="1098" spans="1:5" x14ac:dyDescent="0.25">
      <c r="A1098" s="2" t="str">
        <f>HYPERLINK("https://www.treecommerce.nl/messenger/photo.php?photo=11afad707a6a72879523a8ab2d2f4360","Photo")</f>
        <v>Photo</v>
      </c>
      <c r="B1098" s="2">
        <v>1</v>
      </c>
      <c r="C1098" s="2" t="s">
        <v>412</v>
      </c>
      <c r="D1098" s="2" t="s">
        <v>90</v>
      </c>
      <c r="E1098" s="2" t="s">
        <v>1434</v>
      </c>
    </row>
    <row r="1099" spans="1:5" x14ac:dyDescent="0.25">
      <c r="A1099" s="2" t="str">
        <f>HYPERLINK("https://www.treecommerce.nl/messenger/photo.php?photo=72cb6f233c871fd6233857128ff6c8ee","Photo")</f>
        <v>Photo</v>
      </c>
      <c r="B1099" s="2">
        <v>1</v>
      </c>
      <c r="C1099" s="2" t="s">
        <v>1435</v>
      </c>
      <c r="D1099" s="2" t="s">
        <v>13</v>
      </c>
      <c r="E1099" s="2" t="s">
        <v>1436</v>
      </c>
    </row>
    <row r="1100" spans="1:5" x14ac:dyDescent="0.25">
      <c r="A1100" s="2" t="str">
        <f>HYPERLINK("https://www.treecommerce.nl/messenger/photo.php?photo=dbb8020e9c0f80b85ac305ab357e82eb","Photo")</f>
        <v>Photo</v>
      </c>
      <c r="B1100" s="2">
        <v>1</v>
      </c>
      <c r="C1100" s="2" t="s">
        <v>1437</v>
      </c>
      <c r="D1100" s="2" t="s">
        <v>13</v>
      </c>
      <c r="E1100" s="2" t="s">
        <v>1438</v>
      </c>
    </row>
    <row r="1101" spans="1:5" x14ac:dyDescent="0.25">
      <c r="A1101" s="2" t="str">
        <f>HYPERLINK("https://www.treecommerce.nl/messenger/photo.php?photo=080faa8b0eaca620b57b41846964cabc","Photo")</f>
        <v>Photo</v>
      </c>
      <c r="B1101" s="2">
        <v>1</v>
      </c>
      <c r="C1101" s="2" t="s">
        <v>1437</v>
      </c>
      <c r="D1101" s="2" t="s">
        <v>90</v>
      </c>
      <c r="E1101" s="2" t="s">
        <v>1439</v>
      </c>
    </row>
    <row r="1102" spans="1:5" x14ac:dyDescent="0.25">
      <c r="A1102" s="2" t="str">
        <f>HYPERLINK("https://www.treecommerce.nl/messenger/photo.php?photo=443eb65ec112fc76140d97674f075d2d","Photo")</f>
        <v>Photo</v>
      </c>
      <c r="B1102" s="2">
        <v>1</v>
      </c>
      <c r="C1102" s="2" t="s">
        <v>1437</v>
      </c>
      <c r="D1102" s="2" t="s">
        <v>240</v>
      </c>
      <c r="E1102" s="2"/>
    </row>
    <row r="1103" spans="1:5" x14ac:dyDescent="0.25">
      <c r="A1103" s="2" t="str">
        <f>HYPERLINK("https://www.treecommerce.nl/messenger/photo.php?photo=12001ceb29ac843b6fe7544541d7e87f","Photo")</f>
        <v>Photo</v>
      </c>
      <c r="B1103" s="2">
        <v>1</v>
      </c>
      <c r="C1103" s="2" t="s">
        <v>1437</v>
      </c>
      <c r="D1103" s="2" t="s">
        <v>33</v>
      </c>
      <c r="E1103" s="2" t="s">
        <v>1440</v>
      </c>
    </row>
    <row r="1104" spans="1:5" x14ac:dyDescent="0.25">
      <c r="A1104" s="2" t="str">
        <f>HYPERLINK("https://www.treecommerce.nl/messenger/photo.php?photo=3a054a9e147914592fc8c532956c6807","Photo")</f>
        <v>Photo</v>
      </c>
      <c r="B1104" s="2">
        <v>1</v>
      </c>
      <c r="C1104" s="2" t="s">
        <v>1437</v>
      </c>
      <c r="D1104" s="2" t="s">
        <v>243</v>
      </c>
      <c r="E1104" s="2"/>
    </row>
    <row r="1105" spans="1:5" x14ac:dyDescent="0.25">
      <c r="A1105" s="2" t="str">
        <f>HYPERLINK("https://www.treecommerce.nl/messenger/photo.php?photo=62778e21ff412f68b48f5b598a90e24c","Photo")</f>
        <v>Photo</v>
      </c>
      <c r="B1105" s="2">
        <v>1</v>
      </c>
      <c r="C1105" s="2" t="s">
        <v>1437</v>
      </c>
      <c r="D1105" s="2" t="s">
        <v>87</v>
      </c>
      <c r="E1105" s="2" t="s">
        <v>1441</v>
      </c>
    </row>
    <row r="1106" spans="1:5" x14ac:dyDescent="0.25">
      <c r="A1106" s="2" t="str">
        <f>HYPERLINK("https://www.treecommerce.nl/messenger/photo.php?photo=38fcac59c6626eea86c28e1263c1f219","Photo")</f>
        <v>Photo</v>
      </c>
      <c r="B1106" s="2">
        <v>1</v>
      </c>
      <c r="C1106" s="2" t="s">
        <v>1437</v>
      </c>
      <c r="D1106" s="2" t="s">
        <v>1673</v>
      </c>
      <c r="E1106" s="2"/>
    </row>
    <row r="1107" spans="1:5" x14ac:dyDescent="0.25">
      <c r="A1107" s="2" t="str">
        <f>HYPERLINK("https://www.treecommerce.nl/messenger/photo.php?photo=74a995eb9bfbc23a33dc7acac2f793d1","Photo")</f>
        <v>Photo</v>
      </c>
      <c r="B1107" s="2">
        <v>1</v>
      </c>
      <c r="C1107" s="2" t="s">
        <v>414</v>
      </c>
      <c r="D1107" s="2" t="s">
        <v>19</v>
      </c>
      <c r="E1107" s="2" t="s">
        <v>415</v>
      </c>
    </row>
    <row r="1108" spans="1:5" x14ac:dyDescent="0.25">
      <c r="A1108" s="2" t="str">
        <f>HYPERLINK("https://www.treecommerce.nl/messenger/photo.php?photo=19114798687b62a4f4da9c1849dc5df1","Photo")</f>
        <v>Photo</v>
      </c>
      <c r="B1108" s="2">
        <v>1</v>
      </c>
      <c r="C1108" s="2" t="s">
        <v>416</v>
      </c>
      <c r="D1108" s="2" t="s">
        <v>191</v>
      </c>
      <c r="E1108" s="2" t="s">
        <v>417</v>
      </c>
    </row>
    <row r="1109" spans="1:5" x14ac:dyDescent="0.25">
      <c r="A1109" s="2" t="str">
        <f>HYPERLINK("https://www.treecommerce.nl/messenger/photo.php?photo=3c756fcac5d47b964efffe1e95b2ff1d","Photo")</f>
        <v>Photo</v>
      </c>
      <c r="B1109" s="2">
        <v>1</v>
      </c>
      <c r="C1109" s="2" t="s">
        <v>418</v>
      </c>
      <c r="D1109" s="2" t="s">
        <v>674</v>
      </c>
      <c r="E1109" s="2" t="s">
        <v>700</v>
      </c>
    </row>
    <row r="1110" spans="1:5" x14ac:dyDescent="0.25">
      <c r="A1110" s="2" t="str">
        <f>HYPERLINK("https://www.treecommerce.nl/messenger/photo.php?photo=f8b793cede4e7489504e3c752e094e94","Photo")</f>
        <v>Photo</v>
      </c>
      <c r="B1110" s="2">
        <v>1</v>
      </c>
      <c r="C1110" s="2" t="s">
        <v>418</v>
      </c>
      <c r="D1110" s="2" t="s">
        <v>674</v>
      </c>
      <c r="E1110" s="2" t="s">
        <v>701</v>
      </c>
    </row>
    <row r="1111" spans="1:5" x14ac:dyDescent="0.25">
      <c r="A1111" s="2" t="str">
        <f>HYPERLINK("https://www.treecommerce.nl/messenger/photo.php?photo=6c554b42094ae616f13b7c2f82918aaf","Photo")</f>
        <v>Photo</v>
      </c>
      <c r="B1111" s="2">
        <v>1</v>
      </c>
      <c r="C1111" s="2" t="s">
        <v>418</v>
      </c>
      <c r="D1111" s="2" t="s">
        <v>681</v>
      </c>
      <c r="E1111" s="2" t="s">
        <v>702</v>
      </c>
    </row>
    <row r="1112" spans="1:5" x14ac:dyDescent="0.25">
      <c r="A1112" s="2" t="str">
        <f>HYPERLINK("https://www.treecommerce.nl/messenger/photo.php?photo=681335c45938fc6e883be0dbcbafcf95","Photo")</f>
        <v>Photo</v>
      </c>
      <c r="B1112" s="2">
        <v>1</v>
      </c>
      <c r="C1112" s="2" t="s">
        <v>418</v>
      </c>
      <c r="D1112" s="2" t="s">
        <v>681</v>
      </c>
      <c r="E1112" s="2" t="s">
        <v>703</v>
      </c>
    </row>
    <row r="1113" spans="1:5" x14ac:dyDescent="0.25">
      <c r="A1113" s="2" t="str">
        <f>HYPERLINK("https://www.treecommerce.nl/messenger/photo.php?photo=7b35cca309af2e522b7b2b45ae5d61f4","Photo")</f>
        <v>Photo</v>
      </c>
      <c r="B1113" s="2">
        <v>1</v>
      </c>
      <c r="C1113" s="2" t="s">
        <v>418</v>
      </c>
      <c r="D1113" s="2" t="s">
        <v>704</v>
      </c>
      <c r="E1113" s="2" t="s">
        <v>705</v>
      </c>
    </row>
    <row r="1114" spans="1:5" x14ac:dyDescent="0.25">
      <c r="A1114" s="2" t="str">
        <f>HYPERLINK("https://www.treecommerce.nl/messenger/photo.php?photo=8b0d0fb1bb72d0c24de7e78c85b88f97","Photo")</f>
        <v>Photo</v>
      </c>
      <c r="B1114" s="2">
        <v>1</v>
      </c>
      <c r="C1114" s="2" t="s">
        <v>418</v>
      </c>
      <c r="D1114" s="2" t="s">
        <v>6</v>
      </c>
      <c r="E1114" s="2" t="s">
        <v>419</v>
      </c>
    </row>
    <row r="1115" spans="1:5" x14ac:dyDescent="0.25">
      <c r="A1115" s="2" t="str">
        <f>HYPERLINK("https://www.treecommerce.nl/messenger/photo.php?photo=348a5f84b8eb6f0eeb4e4ceff4faeaed","Photo")</f>
        <v>Photo</v>
      </c>
      <c r="B1115" s="2">
        <v>1</v>
      </c>
      <c r="C1115" s="2" t="s">
        <v>418</v>
      </c>
      <c r="D1115" s="2" t="s">
        <v>6</v>
      </c>
      <c r="E1115" s="2" t="s">
        <v>420</v>
      </c>
    </row>
    <row r="1116" spans="1:5" x14ac:dyDescent="0.25">
      <c r="A1116" s="2" t="str">
        <f>HYPERLINK("https://www.treecommerce.nl/messenger/photo.php?photo=596d90077bb0eab78680eb5f693531ca","Photo")</f>
        <v>Photo</v>
      </c>
      <c r="B1116" s="2">
        <v>1</v>
      </c>
      <c r="C1116" s="2" t="s">
        <v>418</v>
      </c>
      <c r="D1116" s="2" t="s">
        <v>6</v>
      </c>
      <c r="E1116" s="2" t="s">
        <v>421</v>
      </c>
    </row>
    <row r="1117" spans="1:5" x14ac:dyDescent="0.25">
      <c r="A1117" s="2" t="str">
        <f>HYPERLINK("https://www.treecommerce.nl/messenger/photo.php?photo=0e9d4b3052a1783a4cebef52112b0a90","Photo")</f>
        <v>Photo</v>
      </c>
      <c r="B1117" s="2">
        <v>1</v>
      </c>
      <c r="C1117" s="2" t="s">
        <v>418</v>
      </c>
      <c r="D1117" s="2" t="s">
        <v>6</v>
      </c>
      <c r="E1117" s="2" t="s">
        <v>422</v>
      </c>
    </row>
    <row r="1118" spans="1:5" x14ac:dyDescent="0.25">
      <c r="A1118" s="2" t="str">
        <f>HYPERLINK("https://www.treecommerce.nl/messenger/photo.php?photo=0e3ac0f06adde9e86d519c99f6986097","Photo")</f>
        <v>Photo</v>
      </c>
      <c r="B1118" s="2">
        <v>1</v>
      </c>
      <c r="C1118" s="2" t="s">
        <v>418</v>
      </c>
      <c r="D1118" s="2" t="s">
        <v>728</v>
      </c>
      <c r="E1118" s="2" t="s">
        <v>729</v>
      </c>
    </row>
    <row r="1119" spans="1:5" x14ac:dyDescent="0.25">
      <c r="A1119" s="2" t="str">
        <f>HYPERLINK("https://www.treecommerce.nl/messenger/photo.php?photo=0e3ac0f06adde9e86d519c99f6986097","Photo")</f>
        <v>Photo</v>
      </c>
      <c r="B1119" s="2">
        <v>1</v>
      </c>
      <c r="C1119" s="2" t="s">
        <v>418</v>
      </c>
      <c r="D1119" s="2" t="s">
        <v>728</v>
      </c>
      <c r="E1119" s="2" t="s">
        <v>730</v>
      </c>
    </row>
    <row r="1120" spans="1:5" x14ac:dyDescent="0.25">
      <c r="A1120" s="2" t="str">
        <f>HYPERLINK("https://www.treecommerce.nl/messenger/photo.php?photo=0e3ac0f06adde9e86d519c99f6986097","Photo")</f>
        <v>Photo</v>
      </c>
      <c r="B1120" s="2">
        <v>1</v>
      </c>
      <c r="C1120" s="2" t="s">
        <v>418</v>
      </c>
      <c r="D1120" s="2" t="s">
        <v>728</v>
      </c>
      <c r="E1120" s="2" t="s">
        <v>731</v>
      </c>
    </row>
    <row r="1121" spans="1:5" x14ac:dyDescent="0.25">
      <c r="A1121" s="2" t="str">
        <f>HYPERLINK("https://www.treecommerce.nl/messenger/photo.php?photo=90ea1742401cf3d6216288112935047f","Photo")</f>
        <v>Photo</v>
      </c>
      <c r="B1121" s="2">
        <v>1</v>
      </c>
      <c r="C1121" s="2" t="s">
        <v>418</v>
      </c>
      <c r="D1121" s="2" t="s">
        <v>613</v>
      </c>
      <c r="E1121" s="2" t="s">
        <v>706</v>
      </c>
    </row>
    <row r="1122" spans="1:5" x14ac:dyDescent="0.25">
      <c r="A1122" s="2" t="str">
        <f>HYPERLINK("https://www.treecommerce.nl/messenger/photo.php?photo=05e37a294683a60387ccb2797e177a7b","Photo")</f>
        <v>Photo</v>
      </c>
      <c r="B1122" s="2">
        <v>1</v>
      </c>
      <c r="C1122" s="2" t="s">
        <v>418</v>
      </c>
      <c r="D1122" s="2" t="s">
        <v>655</v>
      </c>
      <c r="E1122" s="2" t="s">
        <v>697</v>
      </c>
    </row>
    <row r="1123" spans="1:5" x14ac:dyDescent="0.25">
      <c r="A1123" s="2" t="str">
        <f>HYPERLINK("https://www.treecommerce.nl/messenger/photo.php?photo=b59e19e270e6abf6a07d250172ce1386","Photo")</f>
        <v>Photo</v>
      </c>
      <c r="B1123" s="2">
        <v>1</v>
      </c>
      <c r="C1123" s="2" t="s">
        <v>418</v>
      </c>
      <c r="D1123" s="2" t="s">
        <v>596</v>
      </c>
      <c r="E1123" s="2" t="s">
        <v>707</v>
      </c>
    </row>
    <row r="1124" spans="1:5" x14ac:dyDescent="0.25">
      <c r="A1124" s="2" t="str">
        <f>HYPERLINK("https://www.treecommerce.nl/messenger/photo.php?photo=9024d5092e598888f3600369c8088c5e","Photo")</f>
        <v>Photo</v>
      </c>
      <c r="B1124" s="2">
        <v>1</v>
      </c>
      <c r="C1124" s="2" t="s">
        <v>418</v>
      </c>
      <c r="D1124" s="2" t="s">
        <v>596</v>
      </c>
      <c r="E1124" s="2" t="s">
        <v>708</v>
      </c>
    </row>
    <row r="1125" spans="1:5" x14ac:dyDescent="0.25">
      <c r="A1125" s="2" t="str">
        <f>HYPERLINK("https://www.treecommerce.nl/messenger/photo.php?photo=9184fc2d5c19bd5472d0a9341d794ccb","Photo")</f>
        <v>Photo</v>
      </c>
      <c r="B1125" s="2">
        <v>1</v>
      </c>
      <c r="C1125" s="2" t="s">
        <v>418</v>
      </c>
      <c r="D1125" s="2" t="s">
        <v>809</v>
      </c>
      <c r="E1125" s="2" t="s">
        <v>1443</v>
      </c>
    </row>
    <row r="1126" spans="1:5" x14ac:dyDescent="0.25">
      <c r="A1126" s="2" t="str">
        <f>HYPERLINK("https://www.treecommerce.nl/messenger/photo.php?photo=dd6d26fcdc8367dfa71481ff9ef30185","Photo")</f>
        <v>Photo</v>
      </c>
      <c r="B1126" s="2">
        <v>1</v>
      </c>
      <c r="C1126" s="2" t="s">
        <v>418</v>
      </c>
      <c r="D1126" s="2" t="s">
        <v>695</v>
      </c>
      <c r="E1126" s="2" t="s">
        <v>709</v>
      </c>
    </row>
    <row r="1127" spans="1:5" x14ac:dyDescent="0.25">
      <c r="A1127" s="2" t="str">
        <f>HYPERLINK("https://www.treecommerce.nl/messenger/photo.php?photo=4681da03ceb57c2b0abbcc6bcf4b296d","Photo")</f>
        <v>Photo</v>
      </c>
      <c r="B1127" s="2">
        <v>1</v>
      </c>
      <c r="C1127" s="2" t="s">
        <v>418</v>
      </c>
      <c r="D1127" s="2" t="s">
        <v>695</v>
      </c>
      <c r="E1127" s="2" t="s">
        <v>710</v>
      </c>
    </row>
    <row r="1128" spans="1:5" x14ac:dyDescent="0.25">
      <c r="A1128" s="2" t="str">
        <f>HYPERLINK("https://www.treecommerce.nl/messenger/photo.php?photo=070d027215d6a1976547cbed4daa4121","Photo")</f>
        <v>Photo</v>
      </c>
      <c r="B1128" s="2">
        <v>1</v>
      </c>
      <c r="C1128" s="2" t="s">
        <v>418</v>
      </c>
      <c r="D1128" s="2" t="s">
        <v>695</v>
      </c>
      <c r="E1128" s="2" t="s">
        <v>711</v>
      </c>
    </row>
    <row r="1129" spans="1:5" x14ac:dyDescent="0.25">
      <c r="A1129" s="2" t="str">
        <f>HYPERLINK("https://www.treecommerce.nl/messenger/photo.php?photo=ccb5813f1f766efd44b0bdb8ff9f2791","Photo")</f>
        <v>Photo</v>
      </c>
      <c r="B1129" s="2">
        <v>1</v>
      </c>
      <c r="C1129" s="2" t="s">
        <v>418</v>
      </c>
      <c r="D1129" s="2" t="s">
        <v>695</v>
      </c>
      <c r="E1129" s="2" t="s">
        <v>712</v>
      </c>
    </row>
    <row r="1130" spans="1:5" x14ac:dyDescent="0.25">
      <c r="A1130" s="2" t="str">
        <f>HYPERLINK("https://www.treecommerce.nl/messenger/photo.php?photo=abbb862d56b688e12c4f5d6f65e0c7e5","Photo")</f>
        <v>Photo</v>
      </c>
      <c r="B1130" s="2">
        <v>1</v>
      </c>
      <c r="C1130" s="2" t="s">
        <v>418</v>
      </c>
      <c r="D1130" s="2" t="s">
        <v>695</v>
      </c>
      <c r="E1130" s="2" t="s">
        <v>713</v>
      </c>
    </row>
    <row r="1131" spans="1:5" x14ac:dyDescent="0.25">
      <c r="A1131" s="2" t="str">
        <f>HYPERLINK("https://www.treecommerce.nl/messenger/photo.php?photo=cee7071927f4a0f6ca210c7ed208aea4","Photo")</f>
        <v>Photo</v>
      </c>
      <c r="B1131" s="2">
        <v>1</v>
      </c>
      <c r="C1131" s="2" t="s">
        <v>418</v>
      </c>
      <c r="D1131" s="2" t="s">
        <v>714</v>
      </c>
      <c r="E1131" s="2" t="s">
        <v>715</v>
      </c>
    </row>
    <row r="1132" spans="1:5" x14ac:dyDescent="0.25">
      <c r="A1132" s="2" t="str">
        <f>HYPERLINK("https://www.treecommerce.nl/messenger/photo.php?photo=4420817841fe8b71f9de52870a43d1e6","Photo")</f>
        <v>Photo</v>
      </c>
      <c r="B1132" s="2">
        <v>1</v>
      </c>
      <c r="C1132" s="2" t="s">
        <v>418</v>
      </c>
      <c r="D1132" s="2" t="s">
        <v>714</v>
      </c>
      <c r="E1132" s="2" t="s">
        <v>716</v>
      </c>
    </row>
    <row r="1133" spans="1:5" x14ac:dyDescent="0.25">
      <c r="A1133" s="2" t="str">
        <f>HYPERLINK("https://www.treecommerce.nl/messenger/photo.php?photo=3c756fcac5d47b964efffe1e95b2ff1d","Photo")</f>
        <v>Photo</v>
      </c>
      <c r="B1133" s="2">
        <v>1</v>
      </c>
      <c r="C1133" s="2" t="s">
        <v>418</v>
      </c>
      <c r="D1133" s="2" t="s">
        <v>717</v>
      </c>
      <c r="E1133" s="2" t="s">
        <v>718</v>
      </c>
    </row>
    <row r="1134" spans="1:5" x14ac:dyDescent="0.25">
      <c r="A1134" s="2" t="str">
        <f>HYPERLINK("https://www.treecommerce.nl/messenger/photo.php?photo=e00da2d64c9ff6f1e7ad456c54ab3a1e","Photo")</f>
        <v>Photo</v>
      </c>
      <c r="B1134" s="2">
        <v>1</v>
      </c>
      <c r="C1134" s="2" t="s">
        <v>418</v>
      </c>
      <c r="D1134" s="2" t="s">
        <v>717</v>
      </c>
      <c r="E1134" s="2" t="s">
        <v>719</v>
      </c>
    </row>
    <row r="1135" spans="1:5" x14ac:dyDescent="0.25">
      <c r="A1135" s="2" t="str">
        <f>HYPERLINK("https://www.treecommerce.nl/messenger/photo.php?photo=5c488df131ea90b9b797d51347dc4eed","Photo")</f>
        <v>Photo</v>
      </c>
      <c r="B1135" s="2">
        <v>1</v>
      </c>
      <c r="C1135" s="2" t="s">
        <v>418</v>
      </c>
      <c r="D1135" s="2" t="s">
        <v>717</v>
      </c>
      <c r="E1135" s="2" t="s">
        <v>720</v>
      </c>
    </row>
    <row r="1136" spans="1:5" x14ac:dyDescent="0.25">
      <c r="A1136" s="2" t="str">
        <f>HYPERLINK("https://www.treecommerce.nl/messenger/photo.php?photo=54043b5c1934a111e046792859ee432d","Photo")</f>
        <v>Photo</v>
      </c>
      <c r="B1136" s="2">
        <v>1</v>
      </c>
      <c r="C1136" s="2" t="s">
        <v>418</v>
      </c>
      <c r="D1136" s="2" t="s">
        <v>1386</v>
      </c>
      <c r="E1136" s="2" t="s">
        <v>1442</v>
      </c>
    </row>
    <row r="1137" spans="1:5" x14ac:dyDescent="0.25">
      <c r="A1137" s="2" t="str">
        <f>HYPERLINK("https://www.treecommerce.nl/messenger/photo.php?photo=c038d02c8a5459c57eec03c03cf74976","Photo")</f>
        <v>Photo</v>
      </c>
      <c r="B1137" s="2">
        <v>1</v>
      </c>
      <c r="C1137" s="2" t="s">
        <v>418</v>
      </c>
      <c r="D1137" s="2" t="s">
        <v>721</v>
      </c>
      <c r="E1137" s="2" t="s">
        <v>722</v>
      </c>
    </row>
    <row r="1138" spans="1:5" x14ac:dyDescent="0.25">
      <c r="A1138" s="2" t="str">
        <f>HYPERLINK("https://www.treecommerce.nl/messenger/photo.php?photo=901596ffd41583a5aa01eb99615b3705","Photo")</f>
        <v>Photo</v>
      </c>
      <c r="B1138" s="2">
        <v>1</v>
      </c>
      <c r="C1138" s="2" t="s">
        <v>418</v>
      </c>
      <c r="D1138" s="2" t="s">
        <v>721</v>
      </c>
      <c r="E1138" s="2" t="s">
        <v>723</v>
      </c>
    </row>
    <row r="1139" spans="1:5" x14ac:dyDescent="0.25">
      <c r="A1139" s="2" t="str">
        <f>HYPERLINK("https://www.treecommerce.nl/messenger/photo.php?photo=dfcb037d277bb12d0c5afa07955692e1","Photo")</f>
        <v>Photo</v>
      </c>
      <c r="B1139" s="2">
        <v>1</v>
      </c>
      <c r="C1139" s="2" t="s">
        <v>418</v>
      </c>
      <c r="D1139" s="2" t="s">
        <v>1066</v>
      </c>
      <c r="E1139" s="2" t="s">
        <v>1444</v>
      </c>
    </row>
    <row r="1140" spans="1:5" x14ac:dyDescent="0.25">
      <c r="A1140" s="2" t="str">
        <f>HYPERLINK("https://www.treecommerce.nl/messenger/photo.php?photo=385ed16fe235e8a406e7008b401a4962","Photo")</f>
        <v>Photo</v>
      </c>
      <c r="B1140" s="2">
        <v>1</v>
      </c>
      <c r="C1140" s="2" t="s">
        <v>418</v>
      </c>
      <c r="D1140" s="2" t="s">
        <v>1066</v>
      </c>
      <c r="E1140" s="2" t="s">
        <v>1445</v>
      </c>
    </row>
    <row r="1141" spans="1:5" x14ac:dyDescent="0.25">
      <c r="A1141" s="2" t="str">
        <f>HYPERLINK("https://www.treecommerce.nl/messenger/photo.php?photo=7f803faa5bafc5b9b68463b4351118ec","Photo")</f>
        <v>Photo</v>
      </c>
      <c r="B1141" s="2">
        <v>1</v>
      </c>
      <c r="C1141" s="2" t="s">
        <v>418</v>
      </c>
      <c r="D1141" s="2" t="s">
        <v>1066</v>
      </c>
      <c r="E1141" s="2" t="s">
        <v>1446</v>
      </c>
    </row>
    <row r="1142" spans="1:5" x14ac:dyDescent="0.25">
      <c r="A1142" s="2" t="str">
        <f>HYPERLINK("https://www.treecommerce.nl/messenger/photo.php?photo=95d015b385999bbc2b3b06567fa54acb","Photo")</f>
        <v>Photo</v>
      </c>
      <c r="B1142" s="2">
        <v>1</v>
      </c>
      <c r="C1142" s="2" t="s">
        <v>418</v>
      </c>
      <c r="D1142" s="2" t="s">
        <v>698</v>
      </c>
      <c r="E1142" s="2" t="s">
        <v>699</v>
      </c>
    </row>
    <row r="1143" spans="1:5" x14ac:dyDescent="0.25">
      <c r="A1143" s="2" t="str">
        <f>HYPERLINK("https://www.treecommerce.nl/messenger/photo.php?photo=695a654fb312e51df7f364d47c0d6658","Photo")</f>
        <v>Photo</v>
      </c>
      <c r="B1143" s="2">
        <v>1</v>
      </c>
      <c r="C1143" s="2" t="s">
        <v>418</v>
      </c>
      <c r="D1143" s="2" t="s">
        <v>724</v>
      </c>
      <c r="E1143" s="2" t="s">
        <v>725</v>
      </c>
    </row>
    <row r="1144" spans="1:5" x14ac:dyDescent="0.25">
      <c r="A1144" s="2" t="str">
        <f>HYPERLINK("https://www.treecommerce.nl/messenger/photo.php?photo=fc354a412b56674dbcc7be7e9b5f15de","Photo")</f>
        <v>Photo</v>
      </c>
      <c r="B1144" s="2">
        <v>1</v>
      </c>
      <c r="C1144" s="2" t="s">
        <v>418</v>
      </c>
      <c r="D1144" s="2" t="s">
        <v>724</v>
      </c>
      <c r="E1144" s="2" t="s">
        <v>726</v>
      </c>
    </row>
    <row r="1145" spans="1:5" x14ac:dyDescent="0.25">
      <c r="A1145" s="2" t="str">
        <f>HYPERLINK("https://www.treecommerce.nl/messenger/photo.php?photo=c168f382ad696234f98b746b1faa17ca","Photo")</f>
        <v>Photo</v>
      </c>
      <c r="B1145" s="2">
        <v>1</v>
      </c>
      <c r="C1145" s="2" t="s">
        <v>418</v>
      </c>
      <c r="D1145" s="2" t="s">
        <v>724</v>
      </c>
      <c r="E1145" s="2" t="s">
        <v>727</v>
      </c>
    </row>
    <row r="1146" spans="1:5" x14ac:dyDescent="0.25">
      <c r="A1146" s="2" t="str">
        <f>HYPERLINK("https://www.treecommerce.nl/messenger/photo.php?photo=ab8c41a9c80ef89955e974f45cef862d","Photo")</f>
        <v>Photo</v>
      </c>
      <c r="B1146" s="2">
        <v>1</v>
      </c>
      <c r="C1146" s="2" t="s">
        <v>418</v>
      </c>
      <c r="D1146" s="2" t="s">
        <v>740</v>
      </c>
      <c r="E1146" s="2" t="s">
        <v>790</v>
      </c>
    </row>
    <row r="1147" spans="1:5" x14ac:dyDescent="0.25">
      <c r="A1147" s="2" t="str">
        <f>HYPERLINK("https://www.treecommerce.nl/messenger/photo.php?photo=2631dfdd11cab3d6af3cef84c8103ffe","Photo")</f>
        <v>Photo</v>
      </c>
      <c r="B1147" s="2">
        <v>1</v>
      </c>
      <c r="C1147" s="2" t="s">
        <v>418</v>
      </c>
      <c r="D1147" s="2" t="s">
        <v>740</v>
      </c>
      <c r="E1147" s="2" t="s">
        <v>791</v>
      </c>
    </row>
    <row r="1148" spans="1:5" x14ac:dyDescent="0.25">
      <c r="A1148" s="2" t="str">
        <f>HYPERLINK("https://www.treecommerce.nl/messenger/photo.php?photo=73b54768a8edf6ce28be696c30919b7a","Photo")</f>
        <v>Photo</v>
      </c>
      <c r="B1148" s="2">
        <v>1</v>
      </c>
      <c r="C1148" s="2" t="s">
        <v>418</v>
      </c>
      <c r="D1148" s="2" t="s">
        <v>740</v>
      </c>
      <c r="E1148" s="2" t="s">
        <v>792</v>
      </c>
    </row>
    <row r="1149" spans="1:5" x14ac:dyDescent="0.25">
      <c r="A1149" s="2" t="str">
        <f>HYPERLINK("https://www.treecommerce.nl/messenger/photo.php?photo=07efd132fa9047953466d2eb711c44fa","Photo")</f>
        <v>Photo</v>
      </c>
      <c r="B1149" s="2">
        <v>1</v>
      </c>
      <c r="C1149" s="2" t="s">
        <v>418</v>
      </c>
      <c r="D1149" s="2" t="s">
        <v>740</v>
      </c>
      <c r="E1149" s="2" t="s">
        <v>793</v>
      </c>
    </row>
    <row r="1150" spans="1:5" x14ac:dyDescent="0.25">
      <c r="A1150" s="2" t="str">
        <f>HYPERLINK("https://www.treecommerce.nl/messenger/photo.php?photo=74a9d30334af157845d6a57c8244d659","Photo")</f>
        <v>Photo</v>
      </c>
      <c r="B1150" s="2">
        <v>1</v>
      </c>
      <c r="C1150" s="2" t="s">
        <v>418</v>
      </c>
      <c r="D1150" s="2" t="s">
        <v>740</v>
      </c>
      <c r="E1150" s="2" t="s">
        <v>794</v>
      </c>
    </row>
    <row r="1151" spans="1:5" x14ac:dyDescent="0.25">
      <c r="A1151" s="2" t="str">
        <f>HYPERLINK("https://www.treecommerce.nl/messenger/photo.php?photo=0ec78a06ac92104b25d63a5026fd1232","Photo")</f>
        <v>Photo</v>
      </c>
      <c r="B1151" s="2">
        <v>1</v>
      </c>
      <c r="C1151" s="2" t="s">
        <v>418</v>
      </c>
      <c r="D1151" s="2" t="s">
        <v>740</v>
      </c>
      <c r="E1151" s="2" t="s">
        <v>795</v>
      </c>
    </row>
    <row r="1152" spans="1:5" x14ac:dyDescent="0.25">
      <c r="A1152" s="2" t="str">
        <f>HYPERLINK("https://www.treecommerce.nl/messenger/photo.php?photo=2efaa53c52c606f51afd0cb9418720a2","Photo")</f>
        <v>Photo</v>
      </c>
      <c r="B1152" s="2">
        <v>1</v>
      </c>
      <c r="C1152" s="2" t="s">
        <v>418</v>
      </c>
      <c r="D1152" s="2" t="s">
        <v>740</v>
      </c>
      <c r="E1152" s="2" t="s">
        <v>796</v>
      </c>
    </row>
    <row r="1153" spans="1:5" x14ac:dyDescent="0.25">
      <c r="A1153" s="2" t="str">
        <f>HYPERLINK("https://www.treecommerce.nl/messenger/photo.php?photo=b550219cde193fd62aed606c87904298","Photo")</f>
        <v>Photo</v>
      </c>
      <c r="B1153" s="2">
        <v>1</v>
      </c>
      <c r="C1153" s="2" t="s">
        <v>418</v>
      </c>
      <c r="D1153" s="2" t="s">
        <v>740</v>
      </c>
      <c r="E1153" s="2" t="s">
        <v>797</v>
      </c>
    </row>
    <row r="1154" spans="1:5" x14ac:dyDescent="0.25">
      <c r="A1154" s="2" t="str">
        <f>HYPERLINK("https://www.treecommerce.nl/messenger/photo.php?photo=4a45e31d3e57beb412e8bf65ca987c43","Photo")</f>
        <v>Photo</v>
      </c>
      <c r="B1154" s="2">
        <v>1</v>
      </c>
      <c r="C1154" s="2" t="s">
        <v>418</v>
      </c>
      <c r="D1154" s="2" t="s">
        <v>740</v>
      </c>
      <c r="E1154" s="2" t="s">
        <v>798</v>
      </c>
    </row>
    <row r="1155" spans="1:5" x14ac:dyDescent="0.25">
      <c r="A1155" s="2" t="str">
        <f>HYPERLINK("https://www.treecommerce.nl/messenger/photo.php?photo=b7dc73dcc765f3c8dc2fadaf69a0f03e","Photo")</f>
        <v>Photo</v>
      </c>
      <c r="B1155" s="2">
        <v>1</v>
      </c>
      <c r="C1155" s="2" t="s">
        <v>418</v>
      </c>
      <c r="D1155" s="2" t="s">
        <v>740</v>
      </c>
      <c r="E1155" s="2" t="s">
        <v>799</v>
      </c>
    </row>
    <row r="1156" spans="1:5" x14ac:dyDescent="0.25">
      <c r="A1156" s="2" t="str">
        <f>HYPERLINK("https://www.treecommerce.nl/messenger/photo.php?photo=8b1fd5b6aea8f8d4eb01bea5e74d76f8","Photo")</f>
        <v>Photo</v>
      </c>
      <c r="B1156" s="2">
        <v>1</v>
      </c>
      <c r="C1156" s="2" t="s">
        <v>418</v>
      </c>
      <c r="D1156" s="2" t="s">
        <v>740</v>
      </c>
      <c r="E1156" s="2" t="s">
        <v>800</v>
      </c>
    </row>
    <row r="1157" spans="1:5" x14ac:dyDescent="0.25">
      <c r="A1157" s="2" t="str">
        <f>HYPERLINK("https://www.treecommerce.nl/messenger/photo.php?photo=1d9c68bf30b3c7608e1d928eaf4dced0","Photo")</f>
        <v>Photo</v>
      </c>
      <c r="B1157" s="2">
        <v>1</v>
      </c>
      <c r="C1157" s="2" t="s">
        <v>418</v>
      </c>
      <c r="D1157" s="2" t="s">
        <v>740</v>
      </c>
      <c r="E1157" s="2" t="s">
        <v>801</v>
      </c>
    </row>
    <row r="1158" spans="1:5" x14ac:dyDescent="0.25">
      <c r="A1158" s="2" t="str">
        <f>HYPERLINK("https://www.treecommerce.nl/messenger/photo.php?photo=e48b135ae5c44da32cee3b91e0155fd2","Photo")</f>
        <v>Photo</v>
      </c>
      <c r="B1158" s="2">
        <v>1</v>
      </c>
      <c r="C1158" s="2" t="s">
        <v>1447</v>
      </c>
      <c r="D1158" s="2" t="s">
        <v>90</v>
      </c>
      <c r="E1158" s="2" t="s">
        <v>1448</v>
      </c>
    </row>
    <row r="1159" spans="1:5" x14ac:dyDescent="0.25">
      <c r="A1159" s="2" t="str">
        <f>HYPERLINK("https://www.treecommerce.nl/messenger/photo.php?photo=49cf49f3379836a04f7856d03d39b3a9","Photo")</f>
        <v>Photo</v>
      </c>
      <c r="B1159" s="2">
        <v>1</v>
      </c>
      <c r="C1159" s="2" t="s">
        <v>1449</v>
      </c>
      <c r="D1159" s="2" t="s">
        <v>240</v>
      </c>
      <c r="E1159" s="2" t="s">
        <v>1450</v>
      </c>
    </row>
    <row r="1160" spans="1:5" x14ac:dyDescent="0.25">
      <c r="A1160" s="2" t="str">
        <f>HYPERLINK("https://www.treecommerce.nl/messenger/photo.php?photo=08e2655ca57782f2cb216f4bb9ba3d29","Photo")</f>
        <v>Photo</v>
      </c>
      <c r="B1160" s="2">
        <v>1</v>
      </c>
      <c r="C1160" s="2" t="s">
        <v>1451</v>
      </c>
      <c r="D1160" s="2" t="s">
        <v>23</v>
      </c>
      <c r="E1160" s="2" t="s">
        <v>1452</v>
      </c>
    </row>
    <row r="1161" spans="1:5" x14ac:dyDescent="0.25">
      <c r="A1161" s="2" t="str">
        <f>HYPERLINK("https://www.treecommerce.nl/messenger/photo.php?photo=9e6b408f39ea88e4cf10e6e155457189","Photo")</f>
        <v>Photo</v>
      </c>
      <c r="B1161" s="2">
        <v>1</v>
      </c>
      <c r="C1161" s="2" t="s">
        <v>423</v>
      </c>
      <c r="D1161" s="2" t="s">
        <v>72</v>
      </c>
      <c r="E1161" s="2" t="s">
        <v>424</v>
      </c>
    </row>
    <row r="1162" spans="1:5" x14ac:dyDescent="0.25">
      <c r="A1162" s="2" t="str">
        <f>HYPERLINK("https://www.treecommerce.nl/messenger/photo.php?photo=06454c55994d639235c4cc1c552cea9d","Photo")</f>
        <v>Photo</v>
      </c>
      <c r="B1162" s="2">
        <v>1</v>
      </c>
      <c r="C1162" s="2" t="s">
        <v>423</v>
      </c>
      <c r="D1162" s="2" t="s">
        <v>11</v>
      </c>
      <c r="E1162" s="2" t="s">
        <v>425</v>
      </c>
    </row>
    <row r="1163" spans="1:5" x14ac:dyDescent="0.25">
      <c r="A1163" s="2" t="str">
        <f>HYPERLINK("https://www.treecommerce.nl/messenger/photo.php?photo=04bf9c30919c2472ea16d6098713e093","Photo")</f>
        <v>Photo</v>
      </c>
      <c r="B1163" s="2">
        <v>1</v>
      </c>
      <c r="C1163" s="2" t="s">
        <v>1454</v>
      </c>
      <c r="D1163" s="2" t="s">
        <v>843</v>
      </c>
      <c r="E1163" s="2" t="s">
        <v>1455</v>
      </c>
    </row>
    <row r="1164" spans="1:5" x14ac:dyDescent="0.25">
      <c r="A1164" s="2" t="str">
        <f>HYPERLINK("https://www.treecommerce.nl/messenger/photo.php?photo=55982fb252ca7ecccc76946cdae12a88","Photo")</f>
        <v>Photo</v>
      </c>
      <c r="B1164" s="2">
        <v>1</v>
      </c>
      <c r="C1164" s="2" t="s">
        <v>430</v>
      </c>
      <c r="D1164" s="2" t="s">
        <v>268</v>
      </c>
      <c r="E1164" s="2" t="s">
        <v>432</v>
      </c>
    </row>
    <row r="1165" spans="1:5" x14ac:dyDescent="0.25">
      <c r="A1165" s="2" t="str">
        <f>HYPERLINK("https://www.treecommerce.nl/messenger/photo.php?photo=03490c3603f8c38903f94c688431467b","Photo")</f>
        <v>Photo</v>
      </c>
      <c r="B1165" s="2">
        <v>1</v>
      </c>
      <c r="C1165" s="2" t="s">
        <v>430</v>
      </c>
      <c r="D1165" s="2" t="s">
        <v>6</v>
      </c>
      <c r="E1165" s="2" t="s">
        <v>431</v>
      </c>
    </row>
    <row r="1166" spans="1:5" x14ac:dyDescent="0.25">
      <c r="A1166" s="2" t="str">
        <f>HYPERLINK("https://www.treecommerce.nl/messenger/photo.php?photo=048a96dce30d6c851f54cbceb7718672","Photo")</f>
        <v>Photo</v>
      </c>
      <c r="B1166" s="2">
        <v>1</v>
      </c>
      <c r="C1166" s="2" t="s">
        <v>426</v>
      </c>
      <c r="D1166" s="2" t="s">
        <v>11</v>
      </c>
      <c r="E1166" s="2" t="s">
        <v>427</v>
      </c>
    </row>
    <row r="1167" spans="1:5" x14ac:dyDescent="0.25">
      <c r="A1167" s="2" t="str">
        <f>HYPERLINK("https://www.treecommerce.nl/messenger/photo.php?photo=256ac94ca7369fbef8a65bcc8083f501","Photo")</f>
        <v>Photo</v>
      </c>
      <c r="B1167" s="2">
        <v>1</v>
      </c>
      <c r="C1167" s="2" t="s">
        <v>426</v>
      </c>
      <c r="D1167" s="2" t="s">
        <v>870</v>
      </c>
      <c r="E1167" s="2" t="s">
        <v>1453</v>
      </c>
    </row>
    <row r="1168" spans="1:5" x14ac:dyDescent="0.25">
      <c r="A1168" s="2" t="str">
        <f>HYPERLINK("https://www.treecommerce.nl/messenger/photo.php?photo=456bfdd156b34eeb6dd58291048a69e2","Photo")</f>
        <v>Photo</v>
      </c>
      <c r="B1168" s="2">
        <v>1</v>
      </c>
      <c r="C1168" s="2" t="s">
        <v>428</v>
      </c>
      <c r="D1168" s="2" t="s">
        <v>72</v>
      </c>
      <c r="E1168" s="2" t="s">
        <v>429</v>
      </c>
    </row>
    <row r="1169" spans="1:5" x14ac:dyDescent="0.25">
      <c r="A1169" s="2" t="str">
        <f>HYPERLINK("https://www.treecommerce.nl/messenger/photo.php?photo=30a4484efa88ed8241b4d7e44311814f","Photo")</f>
        <v>Photo</v>
      </c>
      <c r="B1169" s="2">
        <v>1</v>
      </c>
      <c r="C1169" s="2" t="s">
        <v>1456</v>
      </c>
      <c r="D1169" s="2" t="s">
        <v>809</v>
      </c>
      <c r="E1169" s="2" t="s">
        <v>1457</v>
      </c>
    </row>
    <row r="1170" spans="1:5" x14ac:dyDescent="0.25">
      <c r="A1170" s="2" t="str">
        <f>HYPERLINK("https://www.treecommerce.nl/messenger/photo.php?photo=f32bcba41d47bf6e098fed1def5321ef","Photo")</f>
        <v>Photo</v>
      </c>
      <c r="B1170" s="2">
        <v>1</v>
      </c>
      <c r="C1170" s="2" t="s">
        <v>433</v>
      </c>
      <c r="D1170" s="2" t="s">
        <v>90</v>
      </c>
      <c r="E1170" s="2" t="s">
        <v>434</v>
      </c>
    </row>
    <row r="1171" spans="1:5" x14ac:dyDescent="0.25">
      <c r="A1171" s="2" t="str">
        <f>HYPERLINK("https://www.treecommerce.nl/messenger/photo.php?photo=e17b27df79e9024c8654844657a1c9bc","Photo")</f>
        <v>Photo</v>
      </c>
      <c r="B1171" s="2">
        <v>1</v>
      </c>
      <c r="C1171" s="2" t="s">
        <v>433</v>
      </c>
      <c r="D1171" s="2" t="s">
        <v>847</v>
      </c>
      <c r="E1171" s="2" t="s">
        <v>1458</v>
      </c>
    </row>
    <row r="1172" spans="1:5" x14ac:dyDescent="0.25">
      <c r="A1172" s="2" t="str">
        <f>HYPERLINK("https://www.treecommerce.nl/messenger/photo.php?photo=dba01fc439bd73d8c13a02daa7b553ff","Photo")</f>
        <v>Photo</v>
      </c>
      <c r="B1172" s="2">
        <v>1</v>
      </c>
      <c r="C1172" s="2" t="s">
        <v>433</v>
      </c>
      <c r="D1172" s="2" t="s">
        <v>11</v>
      </c>
      <c r="E1172" s="2" t="s">
        <v>1459</v>
      </c>
    </row>
    <row r="1173" spans="1:5" x14ac:dyDescent="0.25">
      <c r="A1173" s="2" t="str">
        <f>HYPERLINK("https://www.treecommerce.nl/messenger/photo.php?photo=d707ff8d3fab775ca025b5ef8b282582","Photo")</f>
        <v>Photo</v>
      </c>
      <c r="B1173" s="2">
        <v>1</v>
      </c>
      <c r="C1173" s="2" t="s">
        <v>433</v>
      </c>
      <c r="D1173" s="2" t="s">
        <v>11</v>
      </c>
      <c r="E1173" s="2" t="s">
        <v>1460</v>
      </c>
    </row>
    <row r="1174" spans="1:5" x14ac:dyDescent="0.25">
      <c r="A1174" s="2" t="str">
        <f>HYPERLINK("https://www.treecommerce.nl/messenger/photo.php?photo=831178c3b6ed05725e4332fd8414c666","Photo")</f>
        <v>Photo</v>
      </c>
      <c r="B1174" s="2">
        <v>1</v>
      </c>
      <c r="C1174" s="2" t="s">
        <v>433</v>
      </c>
      <c r="D1174" s="2" t="s">
        <v>90</v>
      </c>
      <c r="E1174" s="2" t="s">
        <v>1461</v>
      </c>
    </row>
    <row r="1175" spans="1:5" x14ac:dyDescent="0.25">
      <c r="A1175" s="2" t="str">
        <f>HYPERLINK("https://www.treecommerce.nl/messenger/photo.php?photo=4e5aa6bb9037aefa71d43e8870269266","Photo")</f>
        <v>Photo</v>
      </c>
      <c r="B1175" s="2">
        <v>1</v>
      </c>
      <c r="C1175" s="2" t="s">
        <v>1462</v>
      </c>
      <c r="D1175" s="2" t="s">
        <v>843</v>
      </c>
      <c r="E1175" s="2" t="s">
        <v>1463</v>
      </c>
    </row>
    <row r="1176" spans="1:5" x14ac:dyDescent="0.25">
      <c r="A1176" s="2" t="str">
        <f>HYPERLINK("https://www.treecommerce.nl/messenger/photo.php?photo=1e7fe17c26cc9a423809fb4070f18945","Photo")</f>
        <v>Photo</v>
      </c>
      <c r="B1176" s="2">
        <v>1</v>
      </c>
      <c r="C1176" s="2" t="s">
        <v>1462</v>
      </c>
      <c r="D1176" s="2" t="s">
        <v>843</v>
      </c>
      <c r="E1176" s="2" t="s">
        <v>1464</v>
      </c>
    </row>
    <row r="1177" spans="1:5" x14ac:dyDescent="0.25">
      <c r="A1177" s="2" t="str">
        <f>HYPERLINK("https://www.treecommerce.nl/messenger/photo.php?photo=2b0e78bc985ccbcf872f6a1017a01f58","Photo")</f>
        <v>Photo</v>
      </c>
      <c r="B1177" s="2">
        <v>1</v>
      </c>
      <c r="C1177" s="2" t="s">
        <v>1465</v>
      </c>
      <c r="D1177" s="2" t="s">
        <v>811</v>
      </c>
      <c r="E1177" s="2" t="s">
        <v>544</v>
      </c>
    </row>
    <row r="1178" spans="1:5" x14ac:dyDescent="0.25">
      <c r="A1178" s="2" t="str">
        <f>HYPERLINK("https://www.treecommerce.nl/messenger/photo.php?photo=33d38b4226f3a93c14fd28ff3d5d5d54","Photo")</f>
        <v>Photo</v>
      </c>
      <c r="B1178" s="2">
        <v>1</v>
      </c>
      <c r="C1178" s="2" t="s">
        <v>1466</v>
      </c>
      <c r="D1178" s="2" t="s">
        <v>11</v>
      </c>
      <c r="E1178" s="2" t="s">
        <v>1467</v>
      </c>
    </row>
    <row r="1179" spans="1:5" x14ac:dyDescent="0.25">
      <c r="A1179" s="2" t="str">
        <f>HYPERLINK("https://www.treecommerce.nl/messenger/photo.php?photo=c86a275bbead280850c46913a8fe497a","Photo")</f>
        <v>Photo</v>
      </c>
      <c r="B1179" s="2">
        <v>1</v>
      </c>
      <c r="C1179" s="2" t="s">
        <v>1466</v>
      </c>
      <c r="D1179" s="2" t="s">
        <v>23</v>
      </c>
      <c r="E1179" s="2" t="s">
        <v>1468</v>
      </c>
    </row>
    <row r="1180" spans="1:5" x14ac:dyDescent="0.25">
      <c r="A1180" s="2" t="str">
        <f>HYPERLINK("https://www.treecommerce.nl/messenger/photo.php?photo=60ab5c35487a3381273faa9a872472d1","Photo")</f>
        <v>Photo</v>
      </c>
      <c r="B1180" s="2">
        <v>1</v>
      </c>
      <c r="C1180" s="2" t="s">
        <v>435</v>
      </c>
      <c r="D1180" s="2" t="s">
        <v>23</v>
      </c>
      <c r="E1180" s="2" t="s">
        <v>436</v>
      </c>
    </row>
    <row r="1181" spans="1:5" x14ac:dyDescent="0.25">
      <c r="A1181" s="2" t="str">
        <f>HYPERLINK("https://www.treecommerce.nl/messenger/photo.php?photo=edf38dc88622f4e776c39cc1f39cc4ef","Photo")</f>
        <v>Photo</v>
      </c>
      <c r="B1181" s="2">
        <v>1</v>
      </c>
      <c r="C1181" s="2" t="s">
        <v>437</v>
      </c>
      <c r="D1181" s="2" t="s">
        <v>13</v>
      </c>
      <c r="E1181" s="2" t="s">
        <v>438</v>
      </c>
    </row>
    <row r="1182" spans="1:5" x14ac:dyDescent="0.25">
      <c r="A1182" s="2" t="str">
        <f>HYPERLINK("https://www.treecommerce.nl/messenger/photo.php?photo=ef3f4d054689963236be1f358e3bdaf7","Photo")</f>
        <v>Photo</v>
      </c>
      <c r="B1182" s="2">
        <v>1</v>
      </c>
      <c r="C1182" s="2" t="s">
        <v>437</v>
      </c>
      <c r="D1182" s="2" t="s">
        <v>13</v>
      </c>
      <c r="E1182" s="2" t="s">
        <v>1469</v>
      </c>
    </row>
    <row r="1183" spans="1:5" x14ac:dyDescent="0.25">
      <c r="A1183" s="2" t="str">
        <f>HYPERLINK("https://www.treecommerce.nl/messenger/photo.php?photo=85f6274855f1ab6cf156943b062bc529","Photo")</f>
        <v>Photo</v>
      </c>
      <c r="B1183" s="2">
        <v>1</v>
      </c>
      <c r="C1183" s="2" t="s">
        <v>437</v>
      </c>
      <c r="D1183" s="2" t="s">
        <v>90</v>
      </c>
      <c r="E1183" s="2" t="s">
        <v>1470</v>
      </c>
    </row>
    <row r="1184" spans="1:5" x14ac:dyDescent="0.25">
      <c r="A1184" s="2" t="str">
        <f>HYPERLINK("https://www.treecommerce.nl/messenger/photo.php?photo=c85518ce4e98e73a33d9252f5a307ef8","Photo")</f>
        <v>Photo</v>
      </c>
      <c r="B1184" s="2">
        <v>1</v>
      </c>
      <c r="C1184" s="2" t="s">
        <v>1659</v>
      </c>
      <c r="D1184" s="2" t="s">
        <v>1660</v>
      </c>
      <c r="E1184" s="2" t="s">
        <v>1661</v>
      </c>
    </row>
    <row r="1185" spans="1:5" x14ac:dyDescent="0.25">
      <c r="A1185" s="2" t="str">
        <f>HYPERLINK("https://www.treecommerce.nl/messenger/photo.php?photo=e959ae6253a6a921c2c74239aa22dd03","Photo")</f>
        <v>Photo</v>
      </c>
      <c r="B1185" s="2">
        <v>1</v>
      </c>
      <c r="C1185" s="2" t="s">
        <v>1471</v>
      </c>
      <c r="D1185" s="2" t="s">
        <v>740</v>
      </c>
      <c r="E1185" s="2" t="s">
        <v>1472</v>
      </c>
    </row>
    <row r="1186" spans="1:5" x14ac:dyDescent="0.25">
      <c r="A1186" s="2" t="str">
        <f>HYPERLINK("https://www.treecommerce.nl/messenger/photo.php?photo=a327fc43b9a1d6d2778fbd469d253fdb","Photo")</f>
        <v>Photo</v>
      </c>
      <c r="B1186" s="2">
        <v>1</v>
      </c>
      <c r="C1186" s="2" t="s">
        <v>1473</v>
      </c>
      <c r="D1186" s="2" t="s">
        <v>1374</v>
      </c>
      <c r="E1186" s="2" t="s">
        <v>1474</v>
      </c>
    </row>
    <row r="1187" spans="1:5" x14ac:dyDescent="0.25">
      <c r="A1187" s="2" t="str">
        <f>HYPERLINK("https://www.treecommerce.nl/messenger/photo.php?photo=15f0b9d74eb7db4aa1354e627cdcc8bf","Photo")</f>
        <v>Photo</v>
      </c>
      <c r="B1187" s="2">
        <v>1</v>
      </c>
      <c r="C1187" s="2" t="s">
        <v>439</v>
      </c>
      <c r="D1187" s="2" t="s">
        <v>23</v>
      </c>
      <c r="E1187" s="2" t="s">
        <v>440</v>
      </c>
    </row>
    <row r="1188" spans="1:5" x14ac:dyDescent="0.25">
      <c r="A1188" s="2" t="str">
        <f>HYPERLINK("https://www.treecommerce.nl/messenger/photo.php?photo=b9ae95c0e5fb495764b0b5e6e05b3777","Photo")</f>
        <v>Photo</v>
      </c>
      <c r="B1188" s="2">
        <v>1</v>
      </c>
      <c r="C1188" s="2" t="s">
        <v>1475</v>
      </c>
      <c r="D1188" s="2" t="s">
        <v>11</v>
      </c>
      <c r="E1188" s="2" t="s">
        <v>1476</v>
      </c>
    </row>
    <row r="1189" spans="1:5" x14ac:dyDescent="0.25">
      <c r="A1189" s="2" t="str">
        <f>HYPERLINK("https://www.treecommerce.nl/messenger/photo.php?photo=d63ed2f518dac39b19c2bea428b68ce0","Photo")</f>
        <v>Photo</v>
      </c>
      <c r="B1189" s="2">
        <v>1</v>
      </c>
      <c r="C1189" s="2" t="s">
        <v>1477</v>
      </c>
      <c r="D1189" s="2" t="s">
        <v>11</v>
      </c>
      <c r="E1189" s="2" t="s">
        <v>1724</v>
      </c>
    </row>
    <row r="1190" spans="1:5" x14ac:dyDescent="0.25">
      <c r="A1190" s="2" t="str">
        <f>HYPERLINK("https://www.treecommerce.nl/messenger/photo.php?photo=06e59332449df4f678a38ccf72ec814a","Photo")</f>
        <v>Photo</v>
      </c>
      <c r="B1190" s="2">
        <v>1</v>
      </c>
      <c r="C1190" s="2" t="s">
        <v>1477</v>
      </c>
      <c r="D1190" s="2" t="s">
        <v>23</v>
      </c>
      <c r="E1190" s="2" t="s">
        <v>1478</v>
      </c>
    </row>
    <row r="1191" spans="1:5" x14ac:dyDescent="0.25">
      <c r="A1191" s="2" t="str">
        <f>HYPERLINK("https://www.treecommerce.nl/messenger/photo.php?photo=b1e5f63ca06ef993a7dc3e26dc945153","Photo")</f>
        <v>Photo</v>
      </c>
      <c r="B1191" s="2">
        <v>1</v>
      </c>
      <c r="C1191" s="2" t="s">
        <v>441</v>
      </c>
      <c r="D1191" s="2" t="s">
        <v>23</v>
      </c>
      <c r="E1191" s="2" t="s">
        <v>442</v>
      </c>
    </row>
    <row r="1192" spans="1:5" x14ac:dyDescent="0.25">
      <c r="A1192" s="2" t="str">
        <f>HYPERLINK("https://www.treecommerce.nl/messenger/photo.php?photo=918cbad0e5600122b513ceec8d3c55d8","Photo")</f>
        <v>Photo</v>
      </c>
      <c r="B1192" s="2">
        <v>1</v>
      </c>
      <c r="C1192" s="2" t="s">
        <v>1479</v>
      </c>
      <c r="D1192" s="2" t="s">
        <v>23</v>
      </c>
      <c r="E1192" s="2" t="s">
        <v>1480</v>
      </c>
    </row>
    <row r="1193" spans="1:5" x14ac:dyDescent="0.25">
      <c r="A1193" s="2" t="str">
        <f>HYPERLINK("https://www.treecommerce.nl/messenger/photo.php?photo=8991db4881d51aaf27bc4ba73d72d7e9","Photo")</f>
        <v>Photo</v>
      </c>
      <c r="B1193" s="2">
        <v>1</v>
      </c>
      <c r="C1193" s="2" t="s">
        <v>1481</v>
      </c>
      <c r="D1193" s="2" t="s">
        <v>23</v>
      </c>
      <c r="E1193" s="2" t="s">
        <v>1725</v>
      </c>
    </row>
    <row r="1194" spans="1:5" x14ac:dyDescent="0.25">
      <c r="A1194" s="2" t="str">
        <f>HYPERLINK("https://www.treecommerce.nl/messenger/photo.php?photo=8b7253cc115c1083eeefb9f2ef3fd922","Photo")</f>
        <v>Photo</v>
      </c>
      <c r="B1194" s="2">
        <v>3</v>
      </c>
      <c r="C1194" s="2" t="s">
        <v>1482</v>
      </c>
      <c r="D1194" s="2" t="s">
        <v>11</v>
      </c>
      <c r="E1194" s="2"/>
    </row>
    <row r="1195" spans="1:5" x14ac:dyDescent="0.25">
      <c r="A1195" s="2" t="str">
        <f>HYPERLINK("https://www.treecommerce.nl/messenger/photo.php?photo=ea7065c3fa05123989a3a3bbdf44d90e","Photo")</f>
        <v>Photo</v>
      </c>
      <c r="B1195" s="2">
        <v>1</v>
      </c>
      <c r="C1195" s="2" t="s">
        <v>802</v>
      </c>
      <c r="D1195" s="2" t="s">
        <v>72</v>
      </c>
      <c r="E1195" s="2" t="s">
        <v>803</v>
      </c>
    </row>
    <row r="1196" spans="1:5" x14ac:dyDescent="0.25">
      <c r="A1196" s="2" t="str">
        <f>HYPERLINK("https://www.treecommerce.nl/messenger/photo.php?photo=9df2db67ac9c53d01b94367d5dc1dacb","Photo")</f>
        <v>Photo</v>
      </c>
      <c r="B1196" s="2">
        <v>1</v>
      </c>
      <c r="C1196" s="2" t="s">
        <v>802</v>
      </c>
      <c r="D1196" s="2" t="s">
        <v>11</v>
      </c>
      <c r="E1196" s="2" t="s">
        <v>1483</v>
      </c>
    </row>
    <row r="1197" spans="1:5" x14ac:dyDescent="0.25">
      <c r="A1197" s="2" t="str">
        <f>HYPERLINK("https://www.treecommerce.nl/messenger/photo.php?photo=6288c8cce14cdd5b6ec64b466b92315a","Photo")</f>
        <v>Photo</v>
      </c>
      <c r="B1197" s="2">
        <v>1</v>
      </c>
      <c r="C1197" s="2" t="s">
        <v>443</v>
      </c>
      <c r="D1197" s="2" t="s">
        <v>90</v>
      </c>
      <c r="E1197" s="2" t="s">
        <v>444</v>
      </c>
    </row>
    <row r="1198" spans="1:5" x14ac:dyDescent="0.25">
      <c r="A1198" s="2" t="str">
        <f>HYPERLINK("https://www.treecommerce.nl/messenger/photo.php?photo=343308b3586aa1fcabfb380ec1993788","Photo")</f>
        <v>Photo</v>
      </c>
      <c r="B1198" s="2">
        <v>1</v>
      </c>
      <c r="C1198" s="2" t="s">
        <v>443</v>
      </c>
      <c r="D1198" s="2" t="s">
        <v>923</v>
      </c>
      <c r="E1198" s="2" t="s">
        <v>1484</v>
      </c>
    </row>
    <row r="1199" spans="1:5" x14ac:dyDescent="0.25">
      <c r="A1199" s="2" t="str">
        <f>HYPERLINK("https://www.treecommerce.nl/messenger/photo.php?photo=921dedd3a25ad01e006e0bbb6bc218f1","Photo")</f>
        <v>Photo</v>
      </c>
      <c r="B1199" s="2">
        <v>1</v>
      </c>
      <c r="C1199" s="2" t="s">
        <v>449</v>
      </c>
      <c r="D1199" s="2" t="s">
        <v>23</v>
      </c>
      <c r="E1199" s="2" t="s">
        <v>450</v>
      </c>
    </row>
    <row r="1200" spans="1:5" x14ac:dyDescent="0.25">
      <c r="A1200" s="2" t="str">
        <f>HYPERLINK("https://www.treecommerce.nl/messenger/photo.php?photo=222ede5cb9aeb03ee37c8008e5690e32","Photo")</f>
        <v>Photo</v>
      </c>
      <c r="B1200" s="2">
        <v>2</v>
      </c>
      <c r="C1200" s="2" t="s">
        <v>445</v>
      </c>
      <c r="D1200" s="2" t="s">
        <v>11</v>
      </c>
      <c r="E1200" s="2" t="s">
        <v>446</v>
      </c>
    </row>
    <row r="1201" spans="1:5" x14ac:dyDescent="0.25">
      <c r="A1201" s="2" t="str">
        <f>HYPERLINK("https://www.treecommerce.nl/messenger/photo.php?photo=35310715edd065680ece38f5805a10b4","Photo")</f>
        <v>Photo</v>
      </c>
      <c r="B1201" s="2">
        <v>1</v>
      </c>
      <c r="C1201" s="2" t="s">
        <v>445</v>
      </c>
      <c r="D1201" s="2" t="s">
        <v>90</v>
      </c>
      <c r="E1201" s="2" t="s">
        <v>447</v>
      </c>
    </row>
    <row r="1202" spans="1:5" x14ac:dyDescent="0.25">
      <c r="A1202" s="2" t="str">
        <f>HYPERLINK("https://www.treecommerce.nl/messenger/photo.php?photo=6de5968e1c346f7de1bfc70dd1469cfc","Photo")</f>
        <v>Photo</v>
      </c>
      <c r="B1202" s="2">
        <v>1</v>
      </c>
      <c r="C1202" s="2" t="s">
        <v>445</v>
      </c>
      <c r="D1202" s="2" t="s">
        <v>87</v>
      </c>
      <c r="E1202" s="2" t="s">
        <v>448</v>
      </c>
    </row>
    <row r="1203" spans="1:5" x14ac:dyDescent="0.25">
      <c r="A1203" s="2" t="str">
        <f>HYPERLINK("https://www.treecommerce.nl/messenger/photo.php?photo=0a2b083371bbbe75c2afcc666708f7e4","Photo")</f>
        <v>Photo</v>
      </c>
      <c r="B1203" s="2">
        <v>1</v>
      </c>
      <c r="C1203" s="2" t="s">
        <v>445</v>
      </c>
      <c r="D1203" s="2" t="s">
        <v>19</v>
      </c>
      <c r="E1203" s="2" t="s">
        <v>1485</v>
      </c>
    </row>
    <row r="1204" spans="1:5" x14ac:dyDescent="0.25">
      <c r="A1204" s="2" t="str">
        <f>HYPERLINK("https://www.treecommerce.nl/messenger/photo.php?photo=876e30e843767bd2da612a301efcb405","Photo")</f>
        <v>Photo</v>
      </c>
      <c r="B1204" s="2">
        <v>1</v>
      </c>
      <c r="C1204" s="2" t="s">
        <v>451</v>
      </c>
      <c r="D1204" s="2" t="s">
        <v>11</v>
      </c>
      <c r="E1204" s="2" t="s">
        <v>452</v>
      </c>
    </row>
    <row r="1205" spans="1:5" x14ac:dyDescent="0.25">
      <c r="A1205" s="2" t="str">
        <f>HYPERLINK("https://www.treecommerce.nl/messenger/photo.php?photo=1771d6fb89e8532b28439a8f321761e2","Photo")</f>
        <v>Photo</v>
      </c>
      <c r="B1205" s="2">
        <v>1</v>
      </c>
      <c r="C1205" s="2" t="s">
        <v>451</v>
      </c>
      <c r="D1205" s="2" t="s">
        <v>827</v>
      </c>
      <c r="E1205" s="2" t="s">
        <v>1486</v>
      </c>
    </row>
    <row r="1206" spans="1:5" x14ac:dyDescent="0.25">
      <c r="A1206" s="2" t="str">
        <f>HYPERLINK("https://www.treecommerce.nl/messenger/photo.php?photo=892213284685f2ea212f0032289aa9e1","Photo")</f>
        <v>Photo</v>
      </c>
      <c r="B1206" s="2">
        <v>1</v>
      </c>
      <c r="C1206" s="2" t="s">
        <v>451</v>
      </c>
      <c r="D1206" s="2" t="s">
        <v>827</v>
      </c>
      <c r="E1206" s="2" t="s">
        <v>1487</v>
      </c>
    </row>
    <row r="1207" spans="1:5" x14ac:dyDescent="0.25">
      <c r="A1207" s="2" t="str">
        <f>HYPERLINK("https://www.treecommerce.nl/messenger/photo.php?photo=282c41510b763d9727d009856b831e4c","Photo")</f>
        <v>Photo</v>
      </c>
      <c r="B1207" s="2">
        <v>1</v>
      </c>
      <c r="C1207" s="2" t="s">
        <v>451</v>
      </c>
      <c r="D1207" s="2" t="s">
        <v>809</v>
      </c>
      <c r="E1207" s="2" t="s">
        <v>1488</v>
      </c>
    </row>
    <row r="1208" spans="1:5" x14ac:dyDescent="0.25">
      <c r="A1208" s="2" t="str">
        <f>HYPERLINK("https://www.treecommerce.nl/messenger/photo.php?photo=2aa73a013f6189fbd3d8af03ee223beb","Photo")</f>
        <v>Photo</v>
      </c>
      <c r="B1208" s="2">
        <v>3</v>
      </c>
      <c r="C1208" s="2" t="s">
        <v>451</v>
      </c>
      <c r="D1208" s="2" t="s">
        <v>72</v>
      </c>
      <c r="E1208" s="2" t="s">
        <v>804</v>
      </c>
    </row>
    <row r="1209" spans="1:5" x14ac:dyDescent="0.25">
      <c r="A1209" s="2" t="str">
        <f>HYPERLINK("https://www.treecommerce.nl/messenger/photo.php?photo=1e6c12c8f93c994f48a3307c9aeb6a71","Photo")</f>
        <v>Photo</v>
      </c>
      <c r="B1209" s="2">
        <v>1</v>
      </c>
      <c r="C1209" s="2" t="s">
        <v>451</v>
      </c>
      <c r="D1209" s="2" t="s">
        <v>23</v>
      </c>
      <c r="E1209" s="2" t="s">
        <v>1489</v>
      </c>
    </row>
    <row r="1210" spans="1:5" x14ac:dyDescent="0.25">
      <c r="A1210" s="2" t="str">
        <f>HYPERLINK("https://www.treecommerce.nl/messenger/photo.php?photo=d32f87efa3ab4204effb13d903a92f3d","Photo")</f>
        <v>Photo</v>
      </c>
      <c r="B1210" s="2">
        <v>1</v>
      </c>
      <c r="C1210" s="2" t="s">
        <v>1490</v>
      </c>
      <c r="D1210" s="2" t="s">
        <v>13</v>
      </c>
      <c r="E1210" s="2" t="s">
        <v>1491</v>
      </c>
    </row>
    <row r="1211" spans="1:5" x14ac:dyDescent="0.25">
      <c r="A1211" s="2" t="str">
        <f>HYPERLINK("https://www.treecommerce.nl/messenger/photo.php?photo=a152aa6a7dd3f6104e461047f3d6bb48","Photo")</f>
        <v>Photo</v>
      </c>
      <c r="B1211" s="2">
        <v>1</v>
      </c>
      <c r="C1211" s="2" t="s">
        <v>453</v>
      </c>
      <c r="D1211" s="2" t="s">
        <v>23</v>
      </c>
      <c r="E1211" s="2" t="s">
        <v>454</v>
      </c>
    </row>
    <row r="1212" spans="1:5" x14ac:dyDescent="0.25">
      <c r="A1212" s="2" t="str">
        <f>HYPERLINK("https://www.treecommerce.nl/messenger/photo.php?photo=538e572ef566efae03b270b98a5e2358","Photo")</f>
        <v>Photo</v>
      </c>
      <c r="B1212" s="2">
        <v>1</v>
      </c>
      <c r="C1212" s="2" t="s">
        <v>1493</v>
      </c>
      <c r="D1212" s="2" t="s">
        <v>11</v>
      </c>
      <c r="E1212" s="2" t="s">
        <v>473</v>
      </c>
    </row>
    <row r="1213" spans="1:5" x14ac:dyDescent="0.25">
      <c r="A1213" s="2" t="str">
        <f>HYPERLINK("https://www.treecommerce.nl/messenger/photo.php?photo=26dd8d658e1b03b10e3184873b6b6c22","Photo")</f>
        <v>Photo</v>
      </c>
      <c r="B1213" s="2">
        <v>1</v>
      </c>
      <c r="C1213" s="2" t="s">
        <v>805</v>
      </c>
      <c r="D1213" s="2" t="s">
        <v>72</v>
      </c>
      <c r="E1213" s="2" t="s">
        <v>806</v>
      </c>
    </row>
    <row r="1214" spans="1:5" x14ac:dyDescent="0.25">
      <c r="A1214" s="2" t="str">
        <f>HYPERLINK("https://www.treecommerce.nl/messenger/photo.php?photo=d29899484861a16c6157ca5d8840f17b","Photo")</f>
        <v>Photo</v>
      </c>
      <c r="B1214" s="2">
        <v>1</v>
      </c>
      <c r="C1214" s="2" t="s">
        <v>805</v>
      </c>
      <c r="D1214" s="2" t="s">
        <v>72</v>
      </c>
      <c r="E1214" s="2" t="s">
        <v>807</v>
      </c>
    </row>
    <row r="1215" spans="1:5" x14ac:dyDescent="0.25">
      <c r="A1215" s="2" t="str">
        <f>HYPERLINK("https://www.treecommerce.nl/messenger/photo.php?photo=ee379576bee76cc789a2c29a67f4c412","Photo")</f>
        <v>Photo</v>
      </c>
      <c r="B1215" s="2">
        <v>1</v>
      </c>
      <c r="C1215" s="2" t="s">
        <v>805</v>
      </c>
      <c r="D1215" s="2" t="s">
        <v>11</v>
      </c>
      <c r="E1215" s="2" t="s">
        <v>1494</v>
      </c>
    </row>
    <row r="1216" spans="1:5" x14ac:dyDescent="0.25">
      <c r="A1216" s="2" t="str">
        <f>HYPERLINK("https://www.treecommerce.nl/messenger/photo.php?photo=beeba7f204b3a5215eb4acd105ad8870","Photo")</f>
        <v>Photo</v>
      </c>
      <c r="B1216" s="2">
        <v>1</v>
      </c>
      <c r="C1216" s="2" t="s">
        <v>1495</v>
      </c>
      <c r="D1216" s="2" t="s">
        <v>23</v>
      </c>
      <c r="E1216" s="2" t="s">
        <v>1496</v>
      </c>
    </row>
    <row r="1217" spans="1:5" x14ac:dyDescent="0.25">
      <c r="A1217" s="2" t="str">
        <f>HYPERLINK("https://www.treecommerce.nl/messenger/photo.php?photo=db0490526627dcb4ce6536f30bd52327","Photo")</f>
        <v>Photo</v>
      </c>
      <c r="B1217" s="2">
        <v>1</v>
      </c>
      <c r="C1217" s="2" t="s">
        <v>455</v>
      </c>
      <c r="D1217" s="2" t="s">
        <v>72</v>
      </c>
      <c r="E1217" s="2"/>
    </row>
    <row r="1218" spans="1:5" x14ac:dyDescent="0.25">
      <c r="A1218" s="2" t="str">
        <f>HYPERLINK("https://www.treecommerce.nl/messenger/photo.php?photo=b938b431bb81d39c82492e3fcd5ff42e","Photo")</f>
        <v>Photo</v>
      </c>
      <c r="B1218" s="2">
        <v>1</v>
      </c>
      <c r="C1218" s="2" t="s">
        <v>455</v>
      </c>
      <c r="D1218" s="2" t="s">
        <v>11</v>
      </c>
      <c r="E1218" s="2" t="s">
        <v>456</v>
      </c>
    </row>
    <row r="1219" spans="1:5" x14ac:dyDescent="0.25">
      <c r="A1219" s="2" t="str">
        <f>HYPERLINK("https://www.treecommerce.nl/messenger/photo.php?photo=11fd9442c92e8132921d13363ef3487e","Photo")</f>
        <v>Photo</v>
      </c>
      <c r="B1219" s="2">
        <v>1</v>
      </c>
      <c r="C1219" s="2" t="s">
        <v>455</v>
      </c>
      <c r="D1219" s="2" t="s">
        <v>740</v>
      </c>
      <c r="E1219" s="2" t="s">
        <v>1492</v>
      </c>
    </row>
    <row r="1220" spans="1:5" x14ac:dyDescent="0.25">
      <c r="A1220" s="2" t="str">
        <f>HYPERLINK("https://www.treecommerce.nl/messenger/photo.php?photo=e2afb6e429e932bb14a62212c9b185f7","Photo")</f>
        <v>Photo</v>
      </c>
      <c r="B1220" s="2">
        <v>1</v>
      </c>
      <c r="C1220" s="2" t="s">
        <v>1497</v>
      </c>
      <c r="D1220" s="2" t="s">
        <v>740</v>
      </c>
      <c r="E1220" s="2" t="s">
        <v>1498</v>
      </c>
    </row>
    <row r="1221" spans="1:5" x14ac:dyDescent="0.25">
      <c r="A1221" s="2" t="str">
        <f>HYPERLINK("https://www.treecommerce.nl/messenger/photo.php?photo=418b9810a447efd9d465c6e64fa218b0","Photo")</f>
        <v>Photo</v>
      </c>
      <c r="B1221" s="2">
        <v>1</v>
      </c>
      <c r="C1221" s="2" t="s">
        <v>1497</v>
      </c>
      <c r="D1221" s="2" t="s">
        <v>740</v>
      </c>
      <c r="E1221" s="2" t="s">
        <v>1499</v>
      </c>
    </row>
    <row r="1222" spans="1:5" x14ac:dyDescent="0.25">
      <c r="A1222" s="2" t="str">
        <f>HYPERLINK("https://www.treecommerce.nl/messenger/photo.php?photo=3d52f600b61c9653ed9bf664ebcded35","Photo")</f>
        <v>Photo</v>
      </c>
      <c r="B1222" s="2">
        <v>1</v>
      </c>
      <c r="C1222" s="2" t="s">
        <v>1497</v>
      </c>
      <c r="D1222" s="2" t="s">
        <v>375</v>
      </c>
      <c r="E1222" s="2" t="s">
        <v>1500</v>
      </c>
    </row>
    <row r="1223" spans="1:5" x14ac:dyDescent="0.25">
      <c r="A1223" s="2" t="str">
        <f>HYPERLINK("https://www.treecommerce.nl/messenger/photo.php?photo=8faf3c377dfc08d48e50d196b9812d9c","Photo")</f>
        <v>Photo</v>
      </c>
      <c r="B1223" s="2">
        <v>1</v>
      </c>
      <c r="C1223" s="2" t="s">
        <v>1501</v>
      </c>
      <c r="D1223" s="2" t="s">
        <v>740</v>
      </c>
      <c r="E1223" s="2" t="s">
        <v>1502</v>
      </c>
    </row>
    <row r="1224" spans="1:5" x14ac:dyDescent="0.25">
      <c r="A1224" s="2" t="str">
        <f>HYPERLINK("https://www.treecommerce.nl/messenger/photo.php?photo=90c168f039ae740bfdb2f002e62b0643","Photo")</f>
        <v>Photo</v>
      </c>
      <c r="B1224" s="2">
        <v>1</v>
      </c>
      <c r="C1224" s="2" t="s">
        <v>1503</v>
      </c>
      <c r="D1224" s="2" t="s">
        <v>19</v>
      </c>
      <c r="E1224" s="2" t="s">
        <v>1504</v>
      </c>
    </row>
    <row r="1225" spans="1:5" x14ac:dyDescent="0.25">
      <c r="A1225" s="2" t="str">
        <f>HYPERLINK("https://www.treecommerce.nl/messenger/photo.php?photo=9a086799c3a95795d0e9ee898194a4bf","Photo")</f>
        <v>Photo</v>
      </c>
      <c r="B1225" s="2">
        <v>1</v>
      </c>
      <c r="C1225" s="2" t="s">
        <v>1505</v>
      </c>
      <c r="D1225" s="2" t="s">
        <v>740</v>
      </c>
      <c r="E1225" s="2" t="s">
        <v>1506</v>
      </c>
    </row>
    <row r="1226" spans="1:5" x14ac:dyDescent="0.25">
      <c r="A1226" s="2" t="str">
        <f>HYPERLINK("https://www.treecommerce.nl/messenger/photo.php?photo=d4d166ff0e13d962d321167b659c3d28","Photo")</f>
        <v>Photo</v>
      </c>
      <c r="B1226" s="2">
        <v>1</v>
      </c>
      <c r="C1226" s="2" t="s">
        <v>1507</v>
      </c>
      <c r="D1226" s="2" t="s">
        <v>23</v>
      </c>
      <c r="E1226" s="2" t="s">
        <v>1508</v>
      </c>
    </row>
    <row r="1227" spans="1:5" x14ac:dyDescent="0.25">
      <c r="A1227" s="2" t="str">
        <f>HYPERLINK("https://www.treecommerce.nl/messenger/photo.php?photo=5ea979a071d6d3ad345dcf91d4efa316","Photo")</f>
        <v>Photo</v>
      </c>
      <c r="B1227" s="2">
        <v>1</v>
      </c>
      <c r="C1227" s="2" t="s">
        <v>1507</v>
      </c>
      <c r="D1227" s="2" t="s">
        <v>23</v>
      </c>
      <c r="E1227" s="2" t="s">
        <v>1509</v>
      </c>
    </row>
    <row r="1228" spans="1:5" x14ac:dyDescent="0.25">
      <c r="A1228" s="2" t="str">
        <f>HYPERLINK("https://www.treecommerce.nl/messenger/photo.php?photo=d3b2d3c114885c15c8ca6d1dca5d6a2c","Photo")</f>
        <v>Photo</v>
      </c>
      <c r="B1228" s="2">
        <v>1</v>
      </c>
      <c r="C1228" s="2" t="s">
        <v>1507</v>
      </c>
      <c r="D1228" s="2" t="s">
        <v>23</v>
      </c>
      <c r="E1228" s="2" t="s">
        <v>1510</v>
      </c>
    </row>
    <row r="1229" spans="1:5" x14ac:dyDescent="0.25">
      <c r="A1229" s="2" t="str">
        <f>HYPERLINK("https://www.treecommerce.nl/messenger/photo.php?photo=983c9eda444ed0d95f74be4928600167","Photo")</f>
        <v>Photo</v>
      </c>
      <c r="B1229" s="2">
        <v>1</v>
      </c>
      <c r="C1229" s="2" t="s">
        <v>1511</v>
      </c>
      <c r="D1229" s="2" t="s">
        <v>809</v>
      </c>
      <c r="E1229" s="2" t="s">
        <v>1512</v>
      </c>
    </row>
    <row r="1230" spans="1:5" x14ac:dyDescent="0.25">
      <c r="A1230" s="2" t="str">
        <f>HYPERLINK("https://www.treecommerce.nl/messenger/photo.php?photo=a9862fe63658edfedf1818d72d99f6d1","Photo")</f>
        <v>Photo</v>
      </c>
      <c r="B1230" s="2">
        <v>1</v>
      </c>
      <c r="C1230" s="2" t="s">
        <v>1513</v>
      </c>
      <c r="D1230" s="2" t="s">
        <v>1514</v>
      </c>
      <c r="E1230" s="2" t="s">
        <v>1515</v>
      </c>
    </row>
    <row r="1231" spans="1:5" x14ac:dyDescent="0.25">
      <c r="A1231" s="2" t="str">
        <f>HYPERLINK("https://www.treecommerce.nl/messenger/photo.php?photo=922cd726d62cd95805625712e2ec1935","Photo")</f>
        <v>Photo</v>
      </c>
      <c r="B1231" s="2">
        <v>1</v>
      </c>
      <c r="C1231" s="2" t="s">
        <v>556</v>
      </c>
      <c r="D1231" s="2" t="s">
        <v>13</v>
      </c>
      <c r="E1231" s="2" t="s">
        <v>557</v>
      </c>
    </row>
    <row r="1232" spans="1:5" x14ac:dyDescent="0.25">
      <c r="A1232" s="2" t="str">
        <f>HYPERLINK("https://www.treecommerce.nl/messenger/photo.php?photo=2dce1066c5f344d617d73dd4b523eeeb","Photo")</f>
        <v>Photo</v>
      </c>
      <c r="B1232" s="2">
        <v>1</v>
      </c>
      <c r="C1232" s="2" t="s">
        <v>553</v>
      </c>
      <c r="D1232" s="2" t="s">
        <v>102</v>
      </c>
      <c r="E1232" s="2" t="s">
        <v>554</v>
      </c>
    </row>
    <row r="1233" spans="1:5" x14ac:dyDescent="0.25">
      <c r="A1233" s="2" t="str">
        <f>HYPERLINK("https://www.treecommerce.nl/messenger/photo.php?photo=0e5e8fc9e53e92b56c396bbe2366c7cb","Photo")</f>
        <v>Photo</v>
      </c>
      <c r="B1233" s="2">
        <v>1</v>
      </c>
      <c r="C1233" s="2" t="s">
        <v>553</v>
      </c>
      <c r="D1233" s="2" t="s">
        <v>33</v>
      </c>
      <c r="E1233" s="2" t="s">
        <v>555</v>
      </c>
    </row>
    <row r="1234" spans="1:5" x14ac:dyDescent="0.25">
      <c r="A1234" s="2" t="str">
        <f>HYPERLINK("https://www.treecommerce.nl/messenger/photo.php?photo=74913754459093d2c831c80faf8a7cda","Photo")</f>
        <v>Photo</v>
      </c>
      <c r="B1234" s="2">
        <v>1</v>
      </c>
      <c r="C1234" s="2" t="s">
        <v>561</v>
      </c>
      <c r="D1234" s="2" t="s">
        <v>23</v>
      </c>
      <c r="E1234" s="2" t="s">
        <v>562</v>
      </c>
    </row>
    <row r="1235" spans="1:5" x14ac:dyDescent="0.25">
      <c r="A1235" s="2" t="str">
        <f>HYPERLINK("https://www.treecommerce.nl/messenger/photo.php?photo=ef69928fd2ca32b28195150efb251a29","Photo")</f>
        <v>Photo</v>
      </c>
      <c r="B1235" s="2">
        <v>1</v>
      </c>
      <c r="C1235" s="2" t="s">
        <v>558</v>
      </c>
      <c r="D1235" s="2" t="s">
        <v>23</v>
      </c>
      <c r="E1235" s="2" t="s">
        <v>559</v>
      </c>
    </row>
    <row r="1236" spans="1:5" x14ac:dyDescent="0.25">
      <c r="A1236" s="2" t="str">
        <f>HYPERLINK("https://www.treecommerce.nl/messenger/photo.php?photo=3078a822bda022a3ad85a53742c620dc","Photo")</f>
        <v>Photo</v>
      </c>
      <c r="B1236" s="2">
        <v>1</v>
      </c>
      <c r="C1236" s="2" t="s">
        <v>558</v>
      </c>
      <c r="D1236" s="2" t="s">
        <v>761</v>
      </c>
      <c r="E1236" s="2" t="s">
        <v>1664</v>
      </c>
    </row>
    <row r="1237" spans="1:5" x14ac:dyDescent="0.25">
      <c r="A1237" s="2" t="str">
        <f>HYPERLINK("https://www.treecommerce.nl/messenger/photo.php?photo=0bb7e52f6a84874e4957321316f823ac","Photo")</f>
        <v>Photo</v>
      </c>
      <c r="B1237" s="2">
        <v>1</v>
      </c>
      <c r="C1237" s="2" t="s">
        <v>558</v>
      </c>
      <c r="D1237" s="2" t="s">
        <v>72</v>
      </c>
      <c r="E1237" s="2" t="s">
        <v>1646</v>
      </c>
    </row>
    <row r="1238" spans="1:5" x14ac:dyDescent="0.25">
      <c r="A1238" s="2" t="str">
        <f>HYPERLINK("https://www.treecommerce.nl/messenger/photo.php?photo=7135bac748dc1951dae5802773ad767d","Photo")</f>
        <v>Photo</v>
      </c>
      <c r="B1238" s="2">
        <v>1</v>
      </c>
      <c r="C1238" s="2" t="s">
        <v>558</v>
      </c>
      <c r="D1238" s="2" t="s">
        <v>11</v>
      </c>
      <c r="E1238" s="2" t="s">
        <v>1647</v>
      </c>
    </row>
    <row r="1239" spans="1:5" x14ac:dyDescent="0.25">
      <c r="A1239" s="2" t="str">
        <f>HYPERLINK("https://www.treecommerce.nl/messenger/photo.php?photo=a953e8934b9cb4cd9bf3332bd0bb5566","Photo")</f>
        <v>Photo</v>
      </c>
      <c r="B1239" s="2">
        <v>1</v>
      </c>
      <c r="C1239" s="2" t="s">
        <v>558</v>
      </c>
      <c r="D1239" s="2" t="s">
        <v>1672</v>
      </c>
      <c r="E1239" s="2" t="s">
        <v>560</v>
      </c>
    </row>
    <row r="1240" spans="1:5" x14ac:dyDescent="0.25">
      <c r="A1240" s="2" t="str">
        <f>HYPERLINK("https://www.treecommerce.nl/messenger/photo.php?photo=02f249680b88dff80d153571e2f12fd1","Photo")</f>
        <v>Photo</v>
      </c>
      <c r="B1240" s="2">
        <v>1</v>
      </c>
      <c r="C1240" s="2" t="s">
        <v>737</v>
      </c>
      <c r="D1240" s="2" t="s">
        <v>738</v>
      </c>
      <c r="E1240" s="2" t="s">
        <v>739</v>
      </c>
    </row>
    <row r="1241" spans="1:5" x14ac:dyDescent="0.25">
      <c r="A1241" s="2" t="str">
        <f>HYPERLINK("https://www.treecommerce.nl/messenger/photo.php?photo=2047ab6957c0e2d210036350e9f68a3c","Photo")</f>
        <v>Photo</v>
      </c>
      <c r="B1241" s="2">
        <v>1</v>
      </c>
      <c r="C1241" s="2" t="s">
        <v>563</v>
      </c>
      <c r="D1241" s="2" t="s">
        <v>72</v>
      </c>
      <c r="E1241" s="2" t="s">
        <v>564</v>
      </c>
    </row>
    <row r="1242" spans="1:5" x14ac:dyDescent="0.25">
      <c r="A1242" s="2" t="str">
        <f>HYPERLINK("https://www.treecommerce.nl/messenger/photo.php?photo=aa5b2f92788d0765a78d94c074b28851","Photo")</f>
        <v>Photo</v>
      </c>
      <c r="B1242" s="2">
        <v>1</v>
      </c>
      <c r="C1242" s="2" t="s">
        <v>565</v>
      </c>
      <c r="D1242" s="2" t="s">
        <v>72</v>
      </c>
      <c r="E1242" s="2" t="s">
        <v>1537</v>
      </c>
    </row>
    <row r="1243" spans="1:5" x14ac:dyDescent="0.25">
      <c r="A1243" s="2" t="str">
        <f>HYPERLINK("https://www.treecommerce.nl/messenger/photo.php?photo=8d7d7e76ad09a0045a3c9cf5583fb71f","Photo")</f>
        <v>Photo</v>
      </c>
      <c r="B1243" s="2">
        <v>1</v>
      </c>
      <c r="C1243" s="2" t="s">
        <v>565</v>
      </c>
      <c r="D1243" s="2" t="s">
        <v>6</v>
      </c>
      <c r="E1243" s="2" t="s">
        <v>566</v>
      </c>
    </row>
    <row r="1244" spans="1:5" x14ac:dyDescent="0.25">
      <c r="A1244" s="2" t="str">
        <f>HYPERLINK("https://www.treecommerce.nl/messenger/photo.php?photo=135d7e75df018226ca495b167d905ef0","Photo")</f>
        <v>Photo</v>
      </c>
      <c r="B1244" s="2">
        <v>1</v>
      </c>
      <c r="C1244" s="2" t="s">
        <v>565</v>
      </c>
      <c r="D1244" s="2" t="s">
        <v>6</v>
      </c>
      <c r="E1244" s="2" t="s">
        <v>567</v>
      </c>
    </row>
    <row r="1245" spans="1:5" x14ac:dyDescent="0.25">
      <c r="A1245" s="2" t="str">
        <f>HYPERLINK("https://www.treecommerce.nl/messenger/photo.php?photo=6b28def979fe7580d66579329d3d2ee8","Photo")</f>
        <v>Photo</v>
      </c>
      <c r="B1245" s="2">
        <v>1</v>
      </c>
      <c r="C1245" s="2" t="s">
        <v>457</v>
      </c>
      <c r="D1245" s="2" t="s">
        <v>23</v>
      </c>
      <c r="E1245" s="2" t="s">
        <v>458</v>
      </c>
    </row>
    <row r="1246" spans="1:5" x14ac:dyDescent="0.25">
      <c r="A1246" s="2" t="str">
        <f>HYPERLINK("https://www.treecommerce.nl/messenger/photo.php?photo=0802aa421c664360868d80ab107ed473","Photo")</f>
        <v>Photo</v>
      </c>
      <c r="B1246" s="2">
        <v>1</v>
      </c>
      <c r="C1246" s="2" t="s">
        <v>457</v>
      </c>
      <c r="D1246" s="2" t="s">
        <v>240</v>
      </c>
      <c r="E1246" s="2"/>
    </row>
    <row r="1247" spans="1:5" x14ac:dyDescent="0.25">
      <c r="A1247" s="2" t="str">
        <f>HYPERLINK("https://www.treecommerce.nl/messenger/photo.php?photo=c1620f63767c4ca6055529e4d9fc355c","Photo")</f>
        <v>Photo</v>
      </c>
      <c r="B1247" s="2">
        <v>1</v>
      </c>
      <c r="C1247" s="2" t="s">
        <v>457</v>
      </c>
      <c r="D1247" s="2" t="s">
        <v>33</v>
      </c>
      <c r="E1247" s="2" t="s">
        <v>1516</v>
      </c>
    </row>
    <row r="1248" spans="1:5" x14ac:dyDescent="0.25">
      <c r="A1248" s="2" t="str">
        <f>HYPERLINK("https://www.treecommerce.nl/messenger/photo.php?photo=207a46ee539a6fafbd4f93ef69d3690a","Photo")</f>
        <v>Photo</v>
      </c>
      <c r="B1248" s="2">
        <v>1</v>
      </c>
      <c r="C1248" s="2" t="s">
        <v>457</v>
      </c>
      <c r="D1248" s="2" t="s">
        <v>243</v>
      </c>
      <c r="E1248" s="2"/>
    </row>
    <row r="1249" spans="1:5" x14ac:dyDescent="0.25">
      <c r="A1249" s="2" t="str">
        <f>HYPERLINK("https://www.treecommerce.nl/messenger/photo.php?photo=4fab12b93c04f470c6782e613435c41c","Photo")</f>
        <v>Photo</v>
      </c>
      <c r="B1249" s="2">
        <v>1</v>
      </c>
      <c r="C1249" s="2" t="s">
        <v>457</v>
      </c>
      <c r="D1249" s="2" t="s">
        <v>1673</v>
      </c>
      <c r="E1249" s="2"/>
    </row>
    <row r="1250" spans="1:5" x14ac:dyDescent="0.25">
      <c r="A1250" s="2" t="str">
        <f>HYPERLINK("https://www.treecommerce.nl/messenger/photo.php?photo=0f4e7e20a828d2c6e422d63be846d1ca","Photo")</f>
        <v>Photo</v>
      </c>
      <c r="B1250" s="2">
        <v>1</v>
      </c>
      <c r="C1250" s="2" t="s">
        <v>459</v>
      </c>
      <c r="D1250" s="2" t="s">
        <v>90</v>
      </c>
      <c r="E1250" s="2" t="s">
        <v>460</v>
      </c>
    </row>
    <row r="1251" spans="1:5" x14ac:dyDescent="0.25">
      <c r="A1251" s="2" t="str">
        <f>HYPERLINK("https://www.treecommerce.nl/messenger/photo.php?photo=746a718d60a22d84c5dc080b98cf1afb","Photo")</f>
        <v>Photo</v>
      </c>
      <c r="B1251" s="2">
        <v>1</v>
      </c>
      <c r="C1251" s="2" t="s">
        <v>1517</v>
      </c>
      <c r="D1251" s="2" t="s">
        <v>13</v>
      </c>
      <c r="E1251" s="2" t="s">
        <v>1518</v>
      </c>
    </row>
    <row r="1252" spans="1:5" x14ac:dyDescent="0.25">
      <c r="A1252" s="2" t="str">
        <f>HYPERLINK("https://www.treecommerce.nl/messenger/photo.php?photo=c733bc2ecfd38099473d80cba73db3cc","Photo")</f>
        <v>Photo</v>
      </c>
      <c r="B1252" s="2">
        <v>1</v>
      </c>
      <c r="C1252" s="2" t="s">
        <v>1517</v>
      </c>
      <c r="D1252" s="2" t="s">
        <v>90</v>
      </c>
      <c r="E1252" s="2" t="s">
        <v>1519</v>
      </c>
    </row>
    <row r="1253" spans="1:5" x14ac:dyDescent="0.25">
      <c r="A1253" s="2" t="str">
        <f>HYPERLINK("https://www.treecommerce.nl/messenger/photo.php?photo=941e04fd01e680466f5402cd77775615","Photo")</f>
        <v>Photo</v>
      </c>
      <c r="B1253" s="2">
        <v>2</v>
      </c>
      <c r="C1253" s="2" t="s">
        <v>1520</v>
      </c>
      <c r="D1253" s="2" t="s">
        <v>827</v>
      </c>
      <c r="E1253" s="2"/>
    </row>
    <row r="1254" spans="1:5" x14ac:dyDescent="0.25">
      <c r="A1254" s="2" t="str">
        <f>HYPERLINK("https://www.treecommerce.nl/messenger/photo.php?photo=e93f628bc00cc00765702afa871466da","Photo")</f>
        <v>Photo</v>
      </c>
      <c r="B1254" s="2">
        <v>5</v>
      </c>
      <c r="C1254" s="2" t="s">
        <v>1648</v>
      </c>
      <c r="D1254" s="2" t="s">
        <v>191</v>
      </c>
      <c r="E1254" s="2"/>
    </row>
    <row r="1255" spans="1:5" x14ac:dyDescent="0.25">
      <c r="A1255" s="2" t="str">
        <f>HYPERLINK("https://www.treecommerce.nl/messenger/photo.php?photo=ea99085ca4d4d486d23da2e3c6899efb","Photo")</f>
        <v>Photo</v>
      </c>
      <c r="B1255" s="2">
        <v>1</v>
      </c>
      <c r="C1255" s="2" t="s">
        <v>461</v>
      </c>
      <c r="D1255" s="2" t="s">
        <v>23</v>
      </c>
      <c r="E1255" s="2" t="s">
        <v>462</v>
      </c>
    </row>
    <row r="1256" spans="1:5" x14ac:dyDescent="0.25">
      <c r="A1256" s="2" t="str">
        <f>HYPERLINK("https://www.treecommerce.nl/messenger/photo.php?photo=6df107e23f86786a279b147635c6b14d","Photo")</f>
        <v>Photo</v>
      </c>
      <c r="B1256" s="2">
        <v>1</v>
      </c>
      <c r="C1256" s="2" t="s">
        <v>461</v>
      </c>
      <c r="D1256" s="2" t="s">
        <v>72</v>
      </c>
      <c r="E1256" s="2" t="s">
        <v>1521</v>
      </c>
    </row>
    <row r="1257" spans="1:5" x14ac:dyDescent="0.25">
      <c r="A1257" s="2" t="str">
        <f>HYPERLINK("https://www.treecommerce.nl/messenger/photo.php?photo=e12a8b533f9d4a220e85c83cb15665ba","Photo")</f>
        <v>Photo</v>
      </c>
      <c r="B1257" s="2">
        <v>1</v>
      </c>
      <c r="C1257" s="2" t="s">
        <v>1522</v>
      </c>
      <c r="D1257" s="2" t="s">
        <v>13</v>
      </c>
      <c r="E1257" s="2" t="s">
        <v>1523</v>
      </c>
    </row>
    <row r="1258" spans="1:5" x14ac:dyDescent="0.25">
      <c r="A1258" s="2" t="str">
        <f>HYPERLINK("https://www.treecommerce.nl/messenger/photo.php?photo=af8024bb71b078343db3e6e72e3141d5","Photo")</f>
        <v>Photo</v>
      </c>
      <c r="B1258" s="2">
        <v>1</v>
      </c>
      <c r="C1258" s="2" t="s">
        <v>1522</v>
      </c>
      <c r="D1258" s="2" t="s">
        <v>13</v>
      </c>
      <c r="E1258" s="2" t="s">
        <v>1524</v>
      </c>
    </row>
    <row r="1259" spans="1:5" x14ac:dyDescent="0.25">
      <c r="A1259" s="2" t="str">
        <f>HYPERLINK("https://www.treecommerce.nl/messenger/photo.php?photo=455c2406747430ca9f722b73f3245533","Photo")</f>
        <v>Photo</v>
      </c>
      <c r="B1259" s="2">
        <v>1</v>
      </c>
      <c r="C1259" s="2" t="s">
        <v>1522</v>
      </c>
      <c r="D1259" s="2" t="s">
        <v>13</v>
      </c>
      <c r="E1259" s="2" t="s">
        <v>1525</v>
      </c>
    </row>
    <row r="1260" spans="1:5" x14ac:dyDescent="0.25">
      <c r="A1260" s="2" t="str">
        <f>HYPERLINK("https://www.treecommerce.nl/messenger/photo.php?photo=9150767416e556a11f5c58bef2bad083","Photo")</f>
        <v>Photo</v>
      </c>
      <c r="B1260" s="2">
        <v>1</v>
      </c>
      <c r="C1260" s="2" t="s">
        <v>1522</v>
      </c>
      <c r="D1260" s="2" t="s">
        <v>90</v>
      </c>
      <c r="E1260" s="2" t="s">
        <v>1526</v>
      </c>
    </row>
    <row r="1261" spans="1:5" x14ac:dyDescent="0.25">
      <c r="A1261" s="2" t="str">
        <f>HYPERLINK("https://www.treecommerce.nl/messenger/photo.php?photo=f361f52cadd21c4118d066fe23e2500c","Photo")</f>
        <v>Photo</v>
      </c>
      <c r="B1261" s="2">
        <v>1</v>
      </c>
      <c r="C1261" s="2" t="s">
        <v>463</v>
      </c>
      <c r="D1261" s="2" t="s">
        <v>13</v>
      </c>
      <c r="E1261" s="2" t="s">
        <v>1527</v>
      </c>
    </row>
    <row r="1262" spans="1:5" x14ac:dyDescent="0.25">
      <c r="A1262" s="2" t="str">
        <f>HYPERLINK("https://www.treecommerce.nl/messenger/photo.php?photo=4f16430d5ed652397034aa7cd56b378d","Photo")</f>
        <v>Photo</v>
      </c>
      <c r="B1262" s="2">
        <v>1</v>
      </c>
      <c r="C1262" s="2" t="s">
        <v>463</v>
      </c>
      <c r="D1262" s="2" t="s">
        <v>13</v>
      </c>
      <c r="E1262" s="2" t="s">
        <v>1528</v>
      </c>
    </row>
    <row r="1263" spans="1:5" x14ac:dyDescent="0.25">
      <c r="A1263" s="2" t="str">
        <f>HYPERLINK("https://www.treecommerce.nl/messenger/photo.php?photo=27ab84460364bf75cd6a43d68792751c","Photo")</f>
        <v>Photo</v>
      </c>
      <c r="B1263" s="2">
        <v>1</v>
      </c>
      <c r="C1263" s="2" t="s">
        <v>463</v>
      </c>
      <c r="D1263" s="2" t="s">
        <v>13</v>
      </c>
      <c r="E1263" s="2" t="s">
        <v>1529</v>
      </c>
    </row>
    <row r="1264" spans="1:5" x14ac:dyDescent="0.25">
      <c r="A1264" s="2" t="str">
        <f>HYPERLINK("https://www.treecommerce.nl/messenger/photo.php?photo=abdac3515d64cb39fd7bccefe5c3277a","Photo")</f>
        <v>Photo</v>
      </c>
      <c r="B1264" s="2">
        <v>1</v>
      </c>
      <c r="C1264" s="2" t="s">
        <v>463</v>
      </c>
      <c r="D1264" s="2" t="s">
        <v>90</v>
      </c>
      <c r="E1264" s="2" t="s">
        <v>1530</v>
      </c>
    </row>
    <row r="1265" spans="1:5" x14ac:dyDescent="0.25">
      <c r="A1265" s="2" t="str">
        <f>HYPERLINK("https://www.treecommerce.nl/messenger/photo.php?photo=1bf9b082376eff6aaf237d55520ff5d9","Photo")</f>
        <v>Photo</v>
      </c>
      <c r="B1265" s="2">
        <v>1</v>
      </c>
      <c r="C1265" s="2" t="s">
        <v>463</v>
      </c>
      <c r="D1265" s="2" t="s">
        <v>6</v>
      </c>
      <c r="E1265" s="2" t="s">
        <v>464</v>
      </c>
    </row>
    <row r="1266" spans="1:5" x14ac:dyDescent="0.25">
      <c r="A1266" s="2" t="str">
        <f>HYPERLINK("https://www.treecommerce.nl/messenger/photo.php?photo=17897bf90f9ef3457f9ff9aef567a795","Photo")</f>
        <v>Photo</v>
      </c>
      <c r="B1266" s="2">
        <v>1</v>
      </c>
      <c r="C1266" s="2" t="s">
        <v>465</v>
      </c>
      <c r="D1266" s="2" t="s">
        <v>1672</v>
      </c>
      <c r="E1266" s="2" t="s">
        <v>466</v>
      </c>
    </row>
    <row r="1267" spans="1:5" x14ac:dyDescent="0.25">
      <c r="A1267" s="2" t="str">
        <f>HYPERLINK("https://www.treecommerce.nl/messenger/photo.php?photo=b9de3a3e8476893cc9d2d166607c0c59","Photo")</f>
        <v>Photo</v>
      </c>
      <c r="B1267" s="2">
        <v>1</v>
      </c>
      <c r="C1267" s="2" t="s">
        <v>467</v>
      </c>
      <c r="D1267" s="2" t="s">
        <v>6</v>
      </c>
      <c r="E1267" s="2" t="s">
        <v>468</v>
      </c>
    </row>
    <row r="1268" spans="1:5" x14ac:dyDescent="0.25">
      <c r="A1268" s="2" t="str">
        <f>HYPERLINK("https://www.treecommerce.nl/messenger/photo.php?photo=6299d59571b758cdb2e021d38d074ce5","Photo")</f>
        <v>Photo</v>
      </c>
      <c r="B1268" s="2">
        <v>1</v>
      </c>
      <c r="C1268" s="2" t="s">
        <v>467</v>
      </c>
      <c r="D1268" s="2" t="s">
        <v>6</v>
      </c>
      <c r="E1268" s="2" t="s">
        <v>469</v>
      </c>
    </row>
    <row r="1269" spans="1:5" x14ac:dyDescent="0.25">
      <c r="A1269" s="2" t="str">
        <f>HYPERLINK("https://www.treecommerce.nl/messenger/photo.php?photo=03a72aa8503d4b6a425ac1382c0cecc8","Photo")</f>
        <v>Photo</v>
      </c>
      <c r="B1269" s="2">
        <v>1</v>
      </c>
      <c r="C1269" s="2" t="s">
        <v>470</v>
      </c>
      <c r="D1269" s="2" t="s">
        <v>72</v>
      </c>
      <c r="E1269" s="2" t="s">
        <v>471</v>
      </c>
    </row>
    <row r="1270" spans="1:5" x14ac:dyDescent="0.25">
      <c r="A1270" s="2" t="str">
        <f>HYPERLINK("https://www.treecommerce.nl/messenger/photo.php?photo=c0c0c1babbb1b23ccf4a05a99643ead7","Photo")</f>
        <v>Photo</v>
      </c>
      <c r="B1270" s="2">
        <v>9</v>
      </c>
      <c r="C1270" s="2" t="s">
        <v>470</v>
      </c>
      <c r="D1270" s="2" t="s">
        <v>6</v>
      </c>
      <c r="E1270" s="2" t="s">
        <v>1726</v>
      </c>
    </row>
    <row r="1271" spans="1:5" x14ac:dyDescent="0.25">
      <c r="A1271" s="2" t="str">
        <f>HYPERLINK("https://www.treecommerce.nl/messenger/photo.php?photo=d54d933522d974cbf45b46e4f2ffa60b","Photo")</f>
        <v>Photo</v>
      </c>
      <c r="B1271" s="2">
        <v>1</v>
      </c>
      <c r="C1271" s="2" t="s">
        <v>472</v>
      </c>
      <c r="D1271" s="2" t="s">
        <v>11</v>
      </c>
      <c r="E1271" s="2" t="s">
        <v>473</v>
      </c>
    </row>
    <row r="1272" spans="1:5" x14ac:dyDescent="0.25">
      <c r="A1272" s="2" t="str">
        <f>HYPERLINK("https://www.treecommerce.nl/messenger/photo.php?photo=12461cde240d367f8f7c1c92cfd834f7","Photo")</f>
        <v>Photo</v>
      </c>
      <c r="B1272" s="2">
        <v>1</v>
      </c>
      <c r="C1272" s="2" t="s">
        <v>472</v>
      </c>
      <c r="D1272" s="2" t="s">
        <v>809</v>
      </c>
      <c r="E1272" s="2" t="s">
        <v>1531</v>
      </c>
    </row>
    <row r="1273" spans="1:5" x14ac:dyDescent="0.25">
      <c r="A1273" s="2" t="str">
        <f>HYPERLINK("https://www.treecommerce.nl/messenger/photo.php?photo=98535b18d306a3e3d98a05554ac435e9","Photo")</f>
        <v>Photo</v>
      </c>
      <c r="B1273" s="2">
        <v>1</v>
      </c>
      <c r="C1273" s="2" t="s">
        <v>472</v>
      </c>
      <c r="D1273" s="2" t="s">
        <v>809</v>
      </c>
      <c r="E1273" s="2" t="s">
        <v>1532</v>
      </c>
    </row>
    <row r="1274" spans="1:5" x14ac:dyDescent="0.25">
      <c r="A1274" s="2" t="str">
        <f>HYPERLINK("https://www.treecommerce.nl/messenger/photo.php?photo=8dcc60c10af230f952a9b3a7ec9b7d5c","Photo")</f>
        <v>Photo</v>
      </c>
      <c r="B1274" s="2">
        <v>1</v>
      </c>
      <c r="C1274" s="2" t="s">
        <v>1533</v>
      </c>
      <c r="D1274" s="2" t="s">
        <v>740</v>
      </c>
      <c r="E1274" s="2" t="s">
        <v>1534</v>
      </c>
    </row>
    <row r="1275" spans="1:5" x14ac:dyDescent="0.25">
      <c r="A1275" s="2" t="str">
        <f>HYPERLINK("https://www.treecommerce.nl/messenger/photo.php?photo=3d61f4890bf38743cbb1cbe0c2fab715","Photo")</f>
        <v>Photo</v>
      </c>
      <c r="B1275" s="2">
        <v>1</v>
      </c>
      <c r="C1275" s="2" t="s">
        <v>1535</v>
      </c>
      <c r="D1275" s="2" t="s">
        <v>72</v>
      </c>
      <c r="E1275" s="2" t="s">
        <v>1536</v>
      </c>
    </row>
    <row r="1276" spans="1:5" x14ac:dyDescent="0.25">
      <c r="A1276" s="2" t="str">
        <f>HYPERLINK("https://www.treecommerce.nl/messenger/photo.php?photo=30cd27dd3d892e4a8f9122be5f41b6e9","Photo")</f>
        <v>Photo</v>
      </c>
      <c r="B1276" s="2">
        <v>1</v>
      </c>
      <c r="C1276" s="2" t="s">
        <v>474</v>
      </c>
      <c r="D1276" s="2" t="s">
        <v>11</v>
      </c>
      <c r="E1276" s="2" t="s">
        <v>475</v>
      </c>
    </row>
    <row r="1277" spans="1:5" x14ac:dyDescent="0.25">
      <c r="A1277" s="2" t="str">
        <f>HYPERLINK("https://www.treecommerce.nl/messenger/photo.php?photo=be7c8fde0438d654e9e73fb212fa2307","Photo")</f>
        <v>Photo</v>
      </c>
      <c r="B1277" s="2">
        <v>1</v>
      </c>
      <c r="C1277" s="2" t="s">
        <v>474</v>
      </c>
      <c r="D1277" s="2" t="s">
        <v>11</v>
      </c>
      <c r="E1277" s="2" t="s">
        <v>476</v>
      </c>
    </row>
    <row r="1278" spans="1:5" x14ac:dyDescent="0.25">
      <c r="A1278" s="2" t="str">
        <f>HYPERLINK("https://www.treecommerce.nl/messenger/photo.php?photo=2aa72d758bf572c462a7b11da1a6dce3","Photo")</f>
        <v>Photo</v>
      </c>
      <c r="B1278" s="2">
        <v>1</v>
      </c>
      <c r="C1278" s="2" t="s">
        <v>474</v>
      </c>
      <c r="D1278" s="2" t="s">
        <v>11</v>
      </c>
      <c r="E1278" s="2" t="s">
        <v>1537</v>
      </c>
    </row>
    <row r="1279" spans="1:5" x14ac:dyDescent="0.25">
      <c r="A1279" s="2" t="str">
        <f>HYPERLINK("https://www.treecommerce.nl/messenger/photo.php?photo=7af5822a8947d8b7f7961f09e858ec1c","Photo")</f>
        <v>Photo</v>
      </c>
      <c r="B1279" s="2">
        <v>1</v>
      </c>
      <c r="C1279" s="2" t="s">
        <v>474</v>
      </c>
      <c r="D1279" s="2" t="s">
        <v>11</v>
      </c>
      <c r="E1279" s="2" t="s">
        <v>1538</v>
      </c>
    </row>
    <row r="1280" spans="1:5" x14ac:dyDescent="0.25">
      <c r="A1280" s="2" t="str">
        <f>HYPERLINK("https://www.treecommerce.nl/messenger/photo.php?photo=e745f1e8eeaa07d75349b5aa9dd13af4","Photo")</f>
        <v>Photo</v>
      </c>
      <c r="B1280" s="2">
        <v>1</v>
      </c>
      <c r="C1280" s="2" t="s">
        <v>474</v>
      </c>
      <c r="D1280" s="2" t="s">
        <v>11</v>
      </c>
      <c r="E1280" s="2" t="s">
        <v>1539</v>
      </c>
    </row>
    <row r="1281" spans="1:5" x14ac:dyDescent="0.25">
      <c r="A1281" s="2" t="str">
        <f>HYPERLINK("https://www.treecommerce.nl/messenger/photo.php?photo=80a184cd3d04e3a39c7e99fe5eeb9ce9","Photo")</f>
        <v>Photo</v>
      </c>
      <c r="B1281" s="2">
        <v>1</v>
      </c>
      <c r="C1281" s="2" t="s">
        <v>477</v>
      </c>
      <c r="D1281" s="2" t="s">
        <v>72</v>
      </c>
      <c r="E1281" s="2" t="s">
        <v>478</v>
      </c>
    </row>
    <row r="1282" spans="1:5" x14ac:dyDescent="0.25">
      <c r="A1282" s="2" t="str">
        <f>HYPERLINK("https://www.treecommerce.nl/messenger/photo.php?photo=83e8ce1f1d8c9fd793c34524cc982a42","Photo")</f>
        <v>Photo</v>
      </c>
      <c r="B1282" s="2">
        <v>1</v>
      </c>
      <c r="C1282" s="2" t="s">
        <v>477</v>
      </c>
      <c r="D1282" s="2" t="s">
        <v>72</v>
      </c>
      <c r="E1282" s="2" t="s">
        <v>479</v>
      </c>
    </row>
    <row r="1283" spans="1:5" x14ac:dyDescent="0.25">
      <c r="A1283" s="2" t="str">
        <f>HYPERLINK("https://www.treecommerce.nl/messenger/photo.php?photo=ce06d08df55c287c2eae0bd9258a2759","Photo")</f>
        <v>Photo</v>
      </c>
      <c r="B1283" s="2">
        <v>1</v>
      </c>
      <c r="C1283" s="2" t="s">
        <v>477</v>
      </c>
      <c r="D1283" s="2" t="s">
        <v>740</v>
      </c>
      <c r="E1283" s="2" t="s">
        <v>1540</v>
      </c>
    </row>
    <row r="1284" spans="1:5" x14ac:dyDescent="0.25">
      <c r="A1284" s="2" t="str">
        <f>HYPERLINK("https://www.treecommerce.nl/messenger/photo.php?photo=b860db5f1f64ee0cac6d6e2df55242e4","Photo")</f>
        <v>Photo</v>
      </c>
      <c r="B1284" s="2">
        <v>1</v>
      </c>
      <c r="C1284" s="2" t="s">
        <v>732</v>
      </c>
      <c r="D1284" s="2" t="s">
        <v>613</v>
      </c>
      <c r="E1284" s="2" t="s">
        <v>544</v>
      </c>
    </row>
    <row r="1285" spans="1:5" x14ac:dyDescent="0.25">
      <c r="A1285" s="2" t="str">
        <f>HYPERLINK("https://www.treecommerce.nl/messenger/photo.php?photo=b860db5f1f64ee0cac6d6e2df55242e4","Photo")</f>
        <v>Photo</v>
      </c>
      <c r="B1285" s="2">
        <v>1</v>
      </c>
      <c r="C1285" s="2" t="s">
        <v>732</v>
      </c>
      <c r="D1285" s="2" t="s">
        <v>613</v>
      </c>
      <c r="E1285" s="2" t="s">
        <v>733</v>
      </c>
    </row>
    <row r="1286" spans="1:5" x14ac:dyDescent="0.25">
      <c r="A1286" s="2" t="str">
        <f>HYPERLINK("https://www.treecommerce.nl/messenger/photo.php?photo=b860db5f1f64ee0cac6d6e2df55242e4","Photo")</f>
        <v>Photo</v>
      </c>
      <c r="B1286" s="2">
        <v>1</v>
      </c>
      <c r="C1286" s="2" t="s">
        <v>732</v>
      </c>
      <c r="D1286" s="2" t="s">
        <v>613</v>
      </c>
      <c r="E1286" s="2" t="s">
        <v>734</v>
      </c>
    </row>
    <row r="1287" spans="1:5" x14ac:dyDescent="0.25">
      <c r="A1287" s="2" t="str">
        <f>HYPERLINK("https://www.treecommerce.nl/messenger/photo.php?photo=b860db5f1f64ee0cac6d6e2df55242e4","Photo")</f>
        <v>Photo</v>
      </c>
      <c r="B1287" s="2">
        <v>1</v>
      </c>
      <c r="C1287" s="2" t="s">
        <v>732</v>
      </c>
      <c r="D1287" s="2" t="s">
        <v>613</v>
      </c>
      <c r="E1287" s="2" t="s">
        <v>735</v>
      </c>
    </row>
    <row r="1288" spans="1:5" x14ac:dyDescent="0.25">
      <c r="A1288" s="2" t="str">
        <f>HYPERLINK("https://www.treecommerce.nl/messenger/photo.php?photo=b860db5f1f64ee0cac6d6e2df55242e4","Photo")</f>
        <v>Photo</v>
      </c>
      <c r="B1288" s="2">
        <v>1</v>
      </c>
      <c r="C1288" s="2" t="s">
        <v>732</v>
      </c>
      <c r="D1288" s="2" t="s">
        <v>613</v>
      </c>
      <c r="E1288" s="2" t="s">
        <v>735</v>
      </c>
    </row>
    <row r="1289" spans="1:5" x14ac:dyDescent="0.25">
      <c r="A1289" s="2" t="str">
        <f>HYPERLINK("https://www.treecommerce.nl/messenger/photo.php?photo=7e6a799952919e202fc259d0578013fb","Photo")</f>
        <v>Photo</v>
      </c>
      <c r="B1289" s="2">
        <v>1</v>
      </c>
      <c r="C1289" s="2" t="s">
        <v>732</v>
      </c>
      <c r="D1289" s="2" t="s">
        <v>740</v>
      </c>
      <c r="E1289" s="2" t="s">
        <v>1541</v>
      </c>
    </row>
    <row r="1290" spans="1:5" x14ac:dyDescent="0.25">
      <c r="A1290" s="2" t="str">
        <f>HYPERLINK("https://www.treecommerce.nl/messenger/photo.php?photo=b994750a00f955ce39807213faf44cf6","Photo")</f>
        <v>Photo</v>
      </c>
      <c r="B1290" s="2">
        <v>1</v>
      </c>
      <c r="C1290" s="2" t="s">
        <v>1542</v>
      </c>
      <c r="D1290" s="2" t="s">
        <v>809</v>
      </c>
      <c r="E1290" s="2" t="s">
        <v>1544</v>
      </c>
    </row>
    <row r="1291" spans="1:5" x14ac:dyDescent="0.25">
      <c r="A1291" s="2" t="str">
        <f>HYPERLINK("https://www.treecommerce.nl/messenger/photo.php?photo=987f5cab1b28276bf4404c3bf04a914e","Photo")</f>
        <v>Photo</v>
      </c>
      <c r="B1291" s="2">
        <v>1</v>
      </c>
      <c r="C1291" s="2" t="s">
        <v>1542</v>
      </c>
      <c r="D1291" s="2" t="s">
        <v>740</v>
      </c>
      <c r="E1291" s="2" t="s">
        <v>1543</v>
      </c>
    </row>
    <row r="1292" spans="1:5" x14ac:dyDescent="0.25">
      <c r="A1292" s="2" t="str">
        <f>HYPERLINK("https://www.treecommerce.nl/messenger/photo.php?photo=8e15b3fa51adc4f7de24c7e65e373cd8","Photo")</f>
        <v>Photo</v>
      </c>
      <c r="B1292" s="2">
        <v>1</v>
      </c>
      <c r="C1292" s="2" t="s">
        <v>480</v>
      </c>
      <c r="D1292" s="2" t="s">
        <v>23</v>
      </c>
      <c r="E1292" s="2" t="s">
        <v>481</v>
      </c>
    </row>
    <row r="1293" spans="1:5" x14ac:dyDescent="0.25">
      <c r="A1293" s="2" t="str">
        <f>HYPERLINK("https://www.treecommerce.nl/messenger/photo.php?photo=902cd9f97c27eeb00fd80ddeef27ecd9","Photo")</f>
        <v>Photo</v>
      </c>
      <c r="B1293" s="2">
        <v>1</v>
      </c>
      <c r="C1293" s="2" t="s">
        <v>480</v>
      </c>
      <c r="D1293" s="2" t="s">
        <v>23</v>
      </c>
      <c r="E1293" s="2" t="s">
        <v>482</v>
      </c>
    </row>
    <row r="1294" spans="1:5" x14ac:dyDescent="0.25">
      <c r="A1294" s="2" t="str">
        <f>HYPERLINK("https://www.treecommerce.nl/messenger/photo.php?photo=64ee99af48c2e05295126006658d10fd","Photo")</f>
        <v>Photo</v>
      </c>
      <c r="B1294" s="2">
        <v>1</v>
      </c>
      <c r="C1294" s="2" t="s">
        <v>480</v>
      </c>
      <c r="D1294" s="2" t="s">
        <v>809</v>
      </c>
      <c r="E1294" s="2" t="s">
        <v>1545</v>
      </c>
    </row>
    <row r="1295" spans="1:5" x14ac:dyDescent="0.25">
      <c r="A1295" s="2" t="str">
        <f>HYPERLINK("https://www.treecommerce.nl/messenger/photo.php?photo=33dd0492a8d4a05d1fb3f3fa700bcaa1","Photo")</f>
        <v>Photo</v>
      </c>
      <c r="B1295" s="2">
        <v>1</v>
      </c>
      <c r="C1295" s="2" t="s">
        <v>480</v>
      </c>
      <c r="D1295" s="2" t="s">
        <v>90</v>
      </c>
      <c r="E1295" s="2" t="s">
        <v>1546</v>
      </c>
    </row>
    <row r="1296" spans="1:5" x14ac:dyDescent="0.25">
      <c r="A1296" s="2" t="str">
        <f>HYPERLINK("https://www.treecommerce.nl/messenger/photo.php?photo=6536d76f1d8e783a0e2beb97e12fad53","Photo")</f>
        <v>Photo</v>
      </c>
      <c r="B1296" s="2">
        <v>1</v>
      </c>
      <c r="C1296" s="2" t="s">
        <v>486</v>
      </c>
      <c r="D1296" s="2" t="s">
        <v>23</v>
      </c>
      <c r="E1296" s="2" t="s">
        <v>1548</v>
      </c>
    </row>
    <row r="1297" spans="1:5" x14ac:dyDescent="0.25">
      <c r="A1297" s="2" t="str">
        <f>HYPERLINK("https://www.treecommerce.nl/messenger/photo.php?photo=b6408906ba7561e713824adb63bd78ae","Photo")</f>
        <v>Photo</v>
      </c>
      <c r="B1297" s="2">
        <v>1</v>
      </c>
      <c r="C1297" s="2" t="s">
        <v>486</v>
      </c>
      <c r="D1297" s="2" t="s">
        <v>13</v>
      </c>
      <c r="E1297" s="2" t="s">
        <v>1549</v>
      </c>
    </row>
    <row r="1298" spans="1:5" x14ac:dyDescent="0.25">
      <c r="A1298" s="2" t="str">
        <f>HYPERLINK("https://www.treecommerce.nl/messenger/photo.php?photo=34f5b36f3c9cdfc3d6a103068614a142","Photo")</f>
        <v>Photo</v>
      </c>
      <c r="B1298" s="2">
        <v>1</v>
      </c>
      <c r="C1298" s="2" t="s">
        <v>486</v>
      </c>
      <c r="D1298" s="2" t="s">
        <v>1672</v>
      </c>
      <c r="E1298" s="2" t="s">
        <v>487</v>
      </c>
    </row>
    <row r="1299" spans="1:5" x14ac:dyDescent="0.25">
      <c r="A1299" s="2" t="str">
        <f>HYPERLINK("https://www.treecommerce.nl/messenger/photo.php?photo=9cdc87b722f7111d65a9c40574ba9132","Photo")</f>
        <v>Photo</v>
      </c>
      <c r="B1299" s="2">
        <v>1</v>
      </c>
      <c r="C1299" s="2" t="s">
        <v>483</v>
      </c>
      <c r="D1299" s="2" t="s">
        <v>11</v>
      </c>
      <c r="E1299" s="2" t="s">
        <v>484</v>
      </c>
    </row>
    <row r="1300" spans="1:5" x14ac:dyDescent="0.25">
      <c r="A1300" s="2" t="str">
        <f>HYPERLINK("https://www.treecommerce.nl/messenger/photo.php?photo=d243a8b83490ce5ba325280adf8c97fd","Photo")</f>
        <v>Photo</v>
      </c>
      <c r="B1300" s="2">
        <v>1</v>
      </c>
      <c r="C1300" s="2" t="s">
        <v>483</v>
      </c>
      <c r="D1300" s="2" t="s">
        <v>33</v>
      </c>
      <c r="E1300" s="2" t="s">
        <v>485</v>
      </c>
    </row>
    <row r="1301" spans="1:5" x14ac:dyDescent="0.25">
      <c r="A1301" s="2" t="str">
        <f>HYPERLINK("https://www.treecommerce.nl/messenger/photo.php?photo=6266edd99ad6cb42a1196066d167f794","Photo")</f>
        <v>Photo</v>
      </c>
      <c r="B1301" s="2">
        <v>1</v>
      </c>
      <c r="C1301" s="2" t="s">
        <v>483</v>
      </c>
      <c r="D1301" s="2" t="s">
        <v>90</v>
      </c>
      <c r="E1301" s="2" t="s">
        <v>1547</v>
      </c>
    </row>
    <row r="1302" spans="1:5" x14ac:dyDescent="0.25">
      <c r="A1302" s="2" t="str">
        <f>HYPERLINK("https://www.treecommerce.nl/messenger/photo.php?photo=cf0633e987a953efcfd269b63dfdffb1","Photo")</f>
        <v>Photo</v>
      </c>
      <c r="B1302" s="2">
        <v>1</v>
      </c>
      <c r="C1302" s="2" t="s">
        <v>488</v>
      </c>
      <c r="D1302" s="2" t="s">
        <v>13</v>
      </c>
      <c r="E1302" s="2" t="s">
        <v>489</v>
      </c>
    </row>
    <row r="1303" spans="1:5" x14ac:dyDescent="0.25">
      <c r="A1303" s="2" t="str">
        <f>HYPERLINK("https://www.treecommerce.nl/messenger/photo.php?photo=4f82b7c01139793abf6b07d6472260af","Photo")</f>
        <v>Photo</v>
      </c>
      <c r="B1303" s="2">
        <v>1</v>
      </c>
      <c r="C1303" s="2" t="s">
        <v>488</v>
      </c>
      <c r="D1303" s="2" t="s">
        <v>37</v>
      </c>
      <c r="E1303" s="2" t="s">
        <v>490</v>
      </c>
    </row>
    <row r="1304" spans="1:5" x14ac:dyDescent="0.25">
      <c r="A1304" s="2" t="str">
        <f>HYPERLINK("https://www.treecommerce.nl/messenger/photo.php?photo=5ff211d2336f049716ffed527aae8e68","Photo")</f>
        <v>Photo</v>
      </c>
      <c r="B1304" s="2">
        <v>1</v>
      </c>
      <c r="C1304" s="2" t="s">
        <v>488</v>
      </c>
      <c r="D1304" s="2" t="s">
        <v>33</v>
      </c>
      <c r="E1304" s="2" t="s">
        <v>491</v>
      </c>
    </row>
    <row r="1305" spans="1:5" x14ac:dyDescent="0.25">
      <c r="A1305" s="2" t="str">
        <f>HYPERLINK("https://www.treecommerce.nl/messenger/photo.php?photo=4f474ab51fd24fc2a1685c58d9de48a0","Photo")</f>
        <v>Photo</v>
      </c>
      <c r="B1305" s="2">
        <v>1</v>
      </c>
      <c r="C1305" s="2" t="s">
        <v>488</v>
      </c>
      <c r="D1305" s="2" t="s">
        <v>809</v>
      </c>
      <c r="E1305" s="2" t="s">
        <v>1550</v>
      </c>
    </row>
    <row r="1306" spans="1:5" x14ac:dyDescent="0.25">
      <c r="A1306" s="2" t="str">
        <f>HYPERLINK("https://www.treecommerce.nl/messenger/photo.php?photo=b83a6d0d6c2d6d41fe3b6ba9327a65e9","Photo")</f>
        <v>Photo</v>
      </c>
      <c r="B1306" s="2">
        <v>1</v>
      </c>
      <c r="C1306" s="2" t="s">
        <v>488</v>
      </c>
      <c r="D1306" s="2" t="s">
        <v>847</v>
      </c>
      <c r="E1306" s="2" t="s">
        <v>1551</v>
      </c>
    </row>
    <row r="1307" spans="1:5" x14ac:dyDescent="0.25">
      <c r="A1307" s="2" t="str">
        <f>HYPERLINK("https://www.treecommerce.nl/messenger/photo.php?photo=af9da31ffa1fa5c3774b46b213179203","Photo")</f>
        <v>Photo</v>
      </c>
      <c r="B1307" s="2">
        <v>1</v>
      </c>
      <c r="C1307" s="2" t="s">
        <v>488</v>
      </c>
      <c r="D1307" s="2" t="s">
        <v>847</v>
      </c>
      <c r="E1307" s="2" t="s">
        <v>1552</v>
      </c>
    </row>
    <row r="1308" spans="1:5" x14ac:dyDescent="0.25">
      <c r="A1308" s="2" t="str">
        <f>HYPERLINK("https://www.treecommerce.nl/messenger/photo.php?photo=7ad9d59225015eacff3649cd5eb1841e","Photo")</f>
        <v>Photo</v>
      </c>
      <c r="B1308" s="2">
        <v>1</v>
      </c>
      <c r="C1308" s="2" t="s">
        <v>488</v>
      </c>
      <c r="D1308" s="2" t="s">
        <v>11</v>
      </c>
      <c r="E1308" s="2" t="s">
        <v>1553</v>
      </c>
    </row>
    <row r="1309" spans="1:5" x14ac:dyDescent="0.25">
      <c r="A1309" s="2" t="str">
        <f>HYPERLINK("https://www.treecommerce.nl/messenger/photo.php?photo=163be1a6e2683f2714b85a489eaf3e68","Photo")</f>
        <v>Photo</v>
      </c>
      <c r="B1309" s="2">
        <v>1</v>
      </c>
      <c r="C1309" s="2" t="s">
        <v>488</v>
      </c>
      <c r="D1309" s="2" t="s">
        <v>23</v>
      </c>
      <c r="E1309" s="2" t="s">
        <v>1554</v>
      </c>
    </row>
    <row r="1310" spans="1:5" x14ac:dyDescent="0.25">
      <c r="A1310" s="2" t="str">
        <f>HYPERLINK("https://www.treecommerce.nl/messenger/photo.php?photo=d9f70ed44576fef31e1483ccfd5742f2","Photo")</f>
        <v>Photo</v>
      </c>
      <c r="B1310" s="2">
        <v>1</v>
      </c>
      <c r="C1310" s="2" t="s">
        <v>488</v>
      </c>
      <c r="D1310" s="2" t="s">
        <v>23</v>
      </c>
      <c r="E1310" s="2" t="s">
        <v>1555</v>
      </c>
    </row>
    <row r="1311" spans="1:5" x14ac:dyDescent="0.25">
      <c r="A1311" s="2" t="str">
        <f>HYPERLINK("https://www.treecommerce.nl/messenger/photo.php?photo=32ce6f6be0d3d1b74b683ab6ab911694","Photo")</f>
        <v>Photo</v>
      </c>
      <c r="B1311" s="2">
        <v>1</v>
      </c>
      <c r="C1311" s="2" t="s">
        <v>488</v>
      </c>
      <c r="D1311" s="2" t="s">
        <v>23</v>
      </c>
      <c r="E1311" s="2" t="s">
        <v>1556</v>
      </c>
    </row>
    <row r="1312" spans="1:5" x14ac:dyDescent="0.25">
      <c r="A1312" s="2" t="str">
        <f>HYPERLINK("https://www.treecommerce.nl/messenger/photo.php?photo=a741eba08adea920878759313e6d053d","Photo")</f>
        <v>Photo</v>
      </c>
      <c r="B1312" s="2">
        <v>1</v>
      </c>
      <c r="C1312" s="2" t="s">
        <v>488</v>
      </c>
      <c r="D1312" s="2" t="s">
        <v>23</v>
      </c>
      <c r="E1312" s="2" t="s">
        <v>1557</v>
      </c>
    </row>
    <row r="1313" spans="1:5" x14ac:dyDescent="0.25">
      <c r="A1313" s="2" t="str">
        <f>HYPERLINK("https://www.treecommerce.nl/messenger/photo.php?photo=07dce166eafbe928328da3eebb307ef0","Photo")</f>
        <v>Photo</v>
      </c>
      <c r="B1313" s="2">
        <v>1</v>
      </c>
      <c r="C1313" s="2" t="s">
        <v>488</v>
      </c>
      <c r="D1313" s="2" t="s">
        <v>23</v>
      </c>
      <c r="E1313" s="2" t="s">
        <v>1558</v>
      </c>
    </row>
    <row r="1314" spans="1:5" x14ac:dyDescent="0.25">
      <c r="A1314" s="2" t="str">
        <f>HYPERLINK("https://www.treecommerce.nl/messenger/photo.php?photo=55bdd9b55066c8c540867405425b0c55","Photo")</f>
        <v>Photo</v>
      </c>
      <c r="B1314" s="2">
        <v>1</v>
      </c>
      <c r="C1314" s="2" t="s">
        <v>488</v>
      </c>
      <c r="D1314" s="2" t="s">
        <v>13</v>
      </c>
      <c r="E1314" s="2" t="s">
        <v>1559</v>
      </c>
    </row>
    <row r="1315" spans="1:5" x14ac:dyDescent="0.25">
      <c r="A1315" s="2" t="str">
        <f>HYPERLINK("https://www.treecommerce.nl/messenger/photo.php?photo=a8505d5a3f2d1aa0340855cf473c3859","Photo")</f>
        <v>Photo</v>
      </c>
      <c r="B1315" s="2">
        <v>1</v>
      </c>
      <c r="C1315" s="2" t="s">
        <v>488</v>
      </c>
      <c r="D1315" s="2" t="s">
        <v>13</v>
      </c>
      <c r="E1315" s="2" t="s">
        <v>1560</v>
      </c>
    </row>
    <row r="1316" spans="1:5" x14ac:dyDescent="0.25">
      <c r="A1316" s="2" t="str">
        <f>HYPERLINK("https://www.treecommerce.nl/messenger/photo.php?photo=7bd0192232e862545f33e672047bca9e","Photo")</f>
        <v>Photo</v>
      </c>
      <c r="B1316" s="2">
        <v>1</v>
      </c>
      <c r="C1316" s="2" t="s">
        <v>488</v>
      </c>
      <c r="D1316" s="2" t="s">
        <v>13</v>
      </c>
      <c r="E1316" s="2" t="s">
        <v>1561</v>
      </c>
    </row>
    <row r="1317" spans="1:5" x14ac:dyDescent="0.25">
      <c r="A1317" s="2" t="str">
        <f>HYPERLINK("https://www.treecommerce.nl/messenger/photo.php?photo=2947df5af7b78170b584f04a743c15a3","Photo")</f>
        <v>Photo</v>
      </c>
      <c r="B1317" s="2">
        <v>1</v>
      </c>
      <c r="C1317" s="2" t="s">
        <v>488</v>
      </c>
      <c r="D1317" s="2" t="s">
        <v>13</v>
      </c>
      <c r="E1317" s="2" t="s">
        <v>1562</v>
      </c>
    </row>
    <row r="1318" spans="1:5" x14ac:dyDescent="0.25">
      <c r="A1318" s="2" t="str">
        <f>HYPERLINK("https://www.treecommerce.nl/messenger/photo.php?photo=4a52fd2f04187ce00c8677a6e9d64ae3","Photo")</f>
        <v>Photo</v>
      </c>
      <c r="B1318" s="2">
        <v>1</v>
      </c>
      <c r="C1318" s="2" t="s">
        <v>488</v>
      </c>
      <c r="D1318" s="2" t="s">
        <v>13</v>
      </c>
      <c r="E1318" s="2" t="s">
        <v>1563</v>
      </c>
    </row>
    <row r="1319" spans="1:5" x14ac:dyDescent="0.25">
      <c r="A1319" s="2" t="str">
        <f>HYPERLINK("https://www.treecommerce.nl/messenger/photo.php?photo=ceca5522c5c2a21a568cbc9a04303c69","Photo")</f>
        <v>Photo</v>
      </c>
      <c r="B1319" s="2">
        <v>1</v>
      </c>
      <c r="C1319" s="2" t="s">
        <v>488</v>
      </c>
      <c r="D1319" s="2" t="s">
        <v>90</v>
      </c>
      <c r="E1319" s="2" t="s">
        <v>1564</v>
      </c>
    </row>
    <row r="1320" spans="1:5" x14ac:dyDescent="0.25">
      <c r="A1320" s="2" t="str">
        <f>HYPERLINK("https://www.treecommerce.nl/messenger/photo.php?photo=b864d7bc8cbc5e4a59b7ca5e2f248843","Photo")</f>
        <v>Photo</v>
      </c>
      <c r="B1320" s="2">
        <v>1</v>
      </c>
      <c r="C1320" s="2" t="s">
        <v>488</v>
      </c>
      <c r="D1320" s="2" t="s">
        <v>90</v>
      </c>
      <c r="E1320" s="2" t="s">
        <v>1565</v>
      </c>
    </row>
    <row r="1321" spans="1:5" x14ac:dyDescent="0.25">
      <c r="A1321" s="2" t="str">
        <f>HYPERLINK("https://www.treecommerce.nl/messenger/photo.php?photo=a5160ffa7d7924e2ae4edf6db60062ee","Photo")</f>
        <v>Photo</v>
      </c>
      <c r="B1321" s="2">
        <v>1</v>
      </c>
      <c r="C1321" s="2" t="s">
        <v>488</v>
      </c>
      <c r="D1321" s="2" t="s">
        <v>19</v>
      </c>
      <c r="E1321" s="2" t="s">
        <v>1566</v>
      </c>
    </row>
    <row r="1322" spans="1:5" x14ac:dyDescent="0.25">
      <c r="A1322" s="2" t="str">
        <f>HYPERLINK("https://www.treecommerce.nl/messenger/photo.php?photo=57d37f6896b0962c27c007b316acaf33","Photo")</f>
        <v>Photo</v>
      </c>
      <c r="B1322" s="2">
        <v>1</v>
      </c>
      <c r="C1322" s="2" t="s">
        <v>488</v>
      </c>
      <c r="D1322" s="2" t="s">
        <v>6</v>
      </c>
      <c r="E1322" s="2" t="s">
        <v>492</v>
      </c>
    </row>
    <row r="1323" spans="1:5" x14ac:dyDescent="0.25">
      <c r="A1323" s="2" t="str">
        <f>HYPERLINK("https://www.treecommerce.nl/messenger/photo.php?photo=b67f47ce9d45e747810b892e8c0e79e0","Photo")</f>
        <v>Photo</v>
      </c>
      <c r="B1323" s="2">
        <v>1</v>
      </c>
      <c r="C1323" s="2" t="s">
        <v>493</v>
      </c>
      <c r="D1323" s="2" t="s">
        <v>184</v>
      </c>
      <c r="E1323" s="2" t="s">
        <v>494</v>
      </c>
    </row>
    <row r="1324" spans="1:5" x14ac:dyDescent="0.25">
      <c r="A1324" s="2" t="str">
        <f>HYPERLINK("https://www.treecommerce.nl/messenger/photo.php?photo=55c213fc2223e2d8f4f27b10ffb587f9","Photo")</f>
        <v>Photo</v>
      </c>
      <c r="B1324" s="2">
        <v>1</v>
      </c>
      <c r="C1324" s="2" t="s">
        <v>1567</v>
      </c>
      <c r="D1324" s="2" t="s">
        <v>90</v>
      </c>
      <c r="E1324" s="2" t="s">
        <v>1568</v>
      </c>
    </row>
    <row r="1325" spans="1:5" x14ac:dyDescent="0.25">
      <c r="A1325" s="2" t="str">
        <f>HYPERLINK("https://www.treecommerce.nl/messenger/photo.php?photo=013f313992d984c478a195a63490e4c1","Photo")</f>
        <v>Photo</v>
      </c>
      <c r="B1325" s="2">
        <v>1</v>
      </c>
      <c r="C1325" s="2" t="s">
        <v>1567</v>
      </c>
      <c r="D1325" s="2" t="s">
        <v>87</v>
      </c>
      <c r="E1325" s="2" t="s">
        <v>1569</v>
      </c>
    </row>
    <row r="1326" spans="1:5" x14ac:dyDescent="0.25">
      <c r="A1326" s="2" t="str">
        <f>HYPERLINK("https://www.treecommerce.nl/messenger/photo.php?photo=5f565ee44f92f4cecedcf31dd01425e1","Photo")</f>
        <v>Photo</v>
      </c>
      <c r="B1326" s="2">
        <v>1</v>
      </c>
      <c r="C1326" s="2" t="s">
        <v>1570</v>
      </c>
      <c r="D1326" s="2" t="s">
        <v>811</v>
      </c>
      <c r="E1326" s="2" t="s">
        <v>1573</v>
      </c>
    </row>
    <row r="1327" spans="1:5" x14ac:dyDescent="0.25">
      <c r="A1327" s="2" t="str">
        <f>HYPERLINK("https://www.treecommerce.nl/messenger/photo.php?photo=585ee90bbcbdf9e60471829f7f88ebe4","Photo")</f>
        <v>Photo</v>
      </c>
      <c r="B1327" s="2">
        <v>1</v>
      </c>
      <c r="C1327" s="2" t="s">
        <v>1570</v>
      </c>
      <c r="D1327" s="2" t="s">
        <v>811</v>
      </c>
      <c r="E1327" s="2" t="s">
        <v>1574</v>
      </c>
    </row>
    <row r="1328" spans="1:5" x14ac:dyDescent="0.25">
      <c r="A1328" s="2" t="str">
        <f>HYPERLINK("https://www.treecommerce.nl/messenger/photo.php?photo=70468e89e498db02b1e5b7b2a3625cab","Photo")</f>
        <v>Photo</v>
      </c>
      <c r="B1328" s="2">
        <v>1</v>
      </c>
      <c r="C1328" s="2" t="s">
        <v>1570</v>
      </c>
      <c r="D1328" s="2" t="s">
        <v>847</v>
      </c>
      <c r="E1328" s="2" t="s">
        <v>1575</v>
      </c>
    </row>
    <row r="1329" spans="1:5" x14ac:dyDescent="0.25">
      <c r="A1329" s="2" t="str">
        <f>HYPERLINK("https://www.treecommerce.nl/messenger/photo.php?photo=11640ea142a7df37a7de63f990e3ce59","Photo")</f>
        <v>Photo</v>
      </c>
      <c r="B1329" s="2">
        <v>1</v>
      </c>
      <c r="C1329" s="2" t="s">
        <v>1570</v>
      </c>
      <c r="D1329" s="2" t="s">
        <v>840</v>
      </c>
      <c r="E1329" s="2" t="s">
        <v>1576</v>
      </c>
    </row>
    <row r="1330" spans="1:5" x14ac:dyDescent="0.25">
      <c r="A1330" s="2" t="str">
        <f>HYPERLINK("https://www.treecommerce.nl/messenger/photo.php?photo=3f25b265bc65c86c27bbf7e5e8ea70fe","Photo")</f>
        <v>Photo</v>
      </c>
      <c r="B1330" s="2">
        <v>1</v>
      </c>
      <c r="C1330" s="2" t="s">
        <v>1570</v>
      </c>
      <c r="D1330" s="2" t="s">
        <v>740</v>
      </c>
      <c r="E1330" s="2" t="s">
        <v>1571</v>
      </c>
    </row>
    <row r="1331" spans="1:5" x14ac:dyDescent="0.25">
      <c r="A1331" s="2" t="str">
        <f>HYPERLINK("https://www.treecommerce.nl/messenger/photo.php?photo=8af227fed518b78f778e0cf3c6c6805d","Photo")</f>
        <v>Photo</v>
      </c>
      <c r="B1331" s="2">
        <v>1</v>
      </c>
      <c r="C1331" s="2" t="s">
        <v>1570</v>
      </c>
      <c r="D1331" s="2" t="s">
        <v>740</v>
      </c>
      <c r="E1331" s="2" t="s">
        <v>1572</v>
      </c>
    </row>
  </sheetData>
  <sortState ref="A2:E1331">
    <sortCondition ref="C1"/>
  </sortState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20260716-01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(Green Supply bvba)</dc:creator>
  <cp:lastModifiedBy>Sales GreenSupply</cp:lastModifiedBy>
  <dcterms:created xsi:type="dcterms:W3CDTF">2026-07-16T12:45:00Z</dcterms:created>
  <dcterms:modified xsi:type="dcterms:W3CDTF">2026-07-17T12:51:09Z</dcterms:modified>
</cp:coreProperties>
</file>